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usic\Desktop\"/>
    </mc:Choice>
  </mc:AlternateContent>
  <bookViews>
    <workbookView xWindow="0" yWindow="0" windowWidth="15345" windowHeight="4650" firstSheet="4" activeTab="7"/>
  </bookViews>
  <sheets>
    <sheet name="WPF c ДК тяга без эк." sheetId="24" r:id="rId1"/>
    <sheet name="WPF тяга без эк." sheetId="23" r:id="rId2"/>
    <sheet name="WPF жим в мн сл. эк." sheetId="19" r:id="rId3"/>
    <sheet name="WPF c ДК жим безэк." sheetId="16" r:id="rId4"/>
    <sheet name="WPF жим безэк." sheetId="15" r:id="rId5"/>
    <sheet name="WPF c ДК пл безэк." sheetId="8" r:id="rId6"/>
    <sheet name="WPF пл безэк." sheetId="7" r:id="rId7"/>
    <sheet name="WPF c ДК пл классик." sheetId="6" r:id="rId8"/>
    <sheet name="WPF пл классик." sheetId="5" r:id="rId9"/>
    <sheet name="WPF НЖ 1 вес" sheetId="26" r:id="rId10"/>
    <sheet name="WPF НЖ 1 вес д.к." sheetId="29" r:id="rId11"/>
  </sheets>
  <definedNames>
    <definedName name="_FilterDatabase" localSheetId="8" hidden="1">'WPF пл классик.'!$A$1:$S$3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26" l="1"/>
  <c r="I12" i="26"/>
  <c r="D12" i="26"/>
  <c r="J9" i="26"/>
  <c r="I9" i="26"/>
  <c r="D9" i="26"/>
  <c r="J6" i="26"/>
  <c r="I6" i="26"/>
  <c r="D6" i="26"/>
  <c r="J9" i="29"/>
  <c r="I9" i="29"/>
  <c r="D9" i="29"/>
  <c r="J6" i="29"/>
  <c r="I6" i="29"/>
  <c r="D6" i="29"/>
  <c r="L6" i="24"/>
  <c r="K6" i="24"/>
  <c r="D6" i="24"/>
  <c r="L16" i="23"/>
  <c r="K16" i="23"/>
  <c r="D16" i="23"/>
  <c r="L15" i="23"/>
  <c r="K15" i="23"/>
  <c r="D15" i="23"/>
  <c r="L12" i="23"/>
  <c r="K12" i="23"/>
  <c r="D12" i="23"/>
  <c r="L9" i="23"/>
  <c r="K9" i="23"/>
  <c r="D9" i="23"/>
  <c r="L6" i="23"/>
  <c r="K6" i="23"/>
  <c r="D6" i="23"/>
  <c r="L6" i="19"/>
  <c r="K6" i="19"/>
  <c r="D6" i="19"/>
  <c r="L26" i="16"/>
  <c r="K26" i="16"/>
  <c r="D26" i="16"/>
  <c r="L23" i="16"/>
  <c r="K23" i="16"/>
  <c r="D23" i="16"/>
  <c r="L20" i="16"/>
  <c r="K20" i="16"/>
  <c r="D20" i="16"/>
  <c r="L17" i="16"/>
  <c r="K17" i="16"/>
  <c r="D17" i="16"/>
  <c r="L16" i="16"/>
  <c r="K16" i="16"/>
  <c r="D16" i="16"/>
  <c r="L13" i="16"/>
  <c r="K13" i="16"/>
  <c r="D13" i="16"/>
  <c r="L12" i="16"/>
  <c r="K12" i="16"/>
  <c r="D12" i="16"/>
  <c r="L9" i="16"/>
  <c r="K9" i="16"/>
  <c r="D9" i="16"/>
  <c r="L6" i="16"/>
  <c r="K6" i="16"/>
  <c r="D6" i="16"/>
  <c r="L22" i="15"/>
  <c r="K22" i="15"/>
  <c r="D22" i="15"/>
  <c r="L19" i="15"/>
  <c r="K19" i="15"/>
  <c r="D19" i="15"/>
  <c r="L18" i="15"/>
  <c r="K18" i="15"/>
  <c r="D18" i="15"/>
  <c r="L15" i="15"/>
  <c r="K15" i="15"/>
  <c r="D15" i="15"/>
  <c r="L12" i="15"/>
  <c r="K12" i="15"/>
  <c r="D12" i="15"/>
  <c r="L11" i="15"/>
  <c r="K11" i="15"/>
  <c r="D11" i="15"/>
  <c r="L10" i="15"/>
  <c r="K10" i="15"/>
  <c r="D10" i="15"/>
  <c r="L7" i="15"/>
  <c r="K7" i="15"/>
  <c r="D7" i="15"/>
  <c r="L6" i="15"/>
  <c r="K6" i="15"/>
  <c r="D6" i="15"/>
  <c r="T9" i="8"/>
  <c r="S9" i="8"/>
  <c r="D9" i="8"/>
  <c r="T6" i="8"/>
  <c r="S6" i="8"/>
  <c r="D6" i="8"/>
  <c r="T12" i="7"/>
  <c r="S12" i="7"/>
  <c r="D12" i="7"/>
  <c r="T9" i="7"/>
  <c r="S9" i="7"/>
  <c r="D9" i="7"/>
  <c r="T6" i="7"/>
  <c r="S6" i="7"/>
  <c r="D6" i="7"/>
  <c r="T9" i="6"/>
  <c r="S9" i="6"/>
  <c r="D9" i="6"/>
  <c r="T6" i="6"/>
  <c r="S6" i="6"/>
  <c r="D6" i="6"/>
  <c r="T12" i="5"/>
  <c r="S12" i="5"/>
  <c r="D12" i="5"/>
  <c r="T9" i="5"/>
  <c r="S9" i="5"/>
  <c r="D9" i="5"/>
  <c r="T6" i="5"/>
  <c r="S6" i="5"/>
  <c r="D6" i="5"/>
</calcChain>
</file>

<file path=xl/sharedStrings.xml><?xml version="1.0" encoding="utf-8"?>
<sst xmlns="http://schemas.openxmlformats.org/spreadsheetml/2006/main" count="1019" uniqueCount="364">
  <si>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</si>
  <si>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</si>
  <si>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</si>
  <si>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</si>
  <si>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</si>
  <si>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</si>
  <si>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</si>
  <si>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Собственный 
Вес</t>
  </si>
  <si>
    <t>Город/Область</t>
  </si>
  <si>
    <t>Wilks</t>
  </si>
  <si>
    <t>Приседание</t>
  </si>
  <si>
    <t>Жим лёжа</t>
  </si>
  <si>
    <t>Становая тяга</t>
  </si>
  <si>
    <t>ВЕСОВАЯ КАТЕГОРИЯ   82.5</t>
  </si>
  <si>
    <t>Цветков Василий</t>
  </si>
  <si>
    <t>1. Цветков Василий</t>
  </si>
  <si>
    <t>Открытая (05.07.1981)/38</t>
  </si>
  <si>
    <t>81,80</t>
  </si>
  <si>
    <t xml:space="preserve">лично </t>
  </si>
  <si>
    <t xml:space="preserve">Дубна/Московская область </t>
  </si>
  <si>
    <t>220,0</t>
  </si>
  <si>
    <t>240,0</t>
  </si>
  <si>
    <t>255,0</t>
  </si>
  <si>
    <t>130,0</t>
  </si>
  <si>
    <t>145,0</t>
  </si>
  <si>
    <t>155,0</t>
  </si>
  <si>
    <t>190,0</t>
  </si>
  <si>
    <t>210,0</t>
  </si>
  <si>
    <t>230,0</t>
  </si>
  <si>
    <t xml:space="preserve">Самост </t>
  </si>
  <si>
    <t>ВЕСОВАЯ КАТЕГОРИЯ   110</t>
  </si>
  <si>
    <t>Апсов Рауф</t>
  </si>
  <si>
    <t>1. Апсов Рауф</t>
  </si>
  <si>
    <t>Открытая (16.04.1992)/27</t>
  </si>
  <si>
    <t>103,00</t>
  </si>
  <si>
    <t xml:space="preserve">Москва </t>
  </si>
  <si>
    <t>250,0</t>
  </si>
  <si>
    <t>270,0</t>
  </si>
  <si>
    <t>140,0</t>
  </si>
  <si>
    <t>150,0</t>
  </si>
  <si>
    <t>160,0</t>
  </si>
  <si>
    <t>300,0</t>
  </si>
  <si>
    <t>305,0</t>
  </si>
  <si>
    <t>315,0</t>
  </si>
  <si>
    <t>ВЕСОВАЯ КАТЕГОРИЯ   125</t>
  </si>
  <si>
    <t>Березников Александр</t>
  </si>
  <si>
    <t>1. Березников Александр</t>
  </si>
  <si>
    <t>Ветераны 55 - 59 (26.01.1964)/55</t>
  </si>
  <si>
    <t>113,60</t>
  </si>
  <si>
    <t xml:space="preserve">Ржев/Тверская область </t>
  </si>
  <si>
    <t>260,0</t>
  </si>
  <si>
    <t>265,0</t>
  </si>
  <si>
    <t xml:space="preserve">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</si>
  <si>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</si>
  <si>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</si>
  <si>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</si>
  <si>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</si>
  <si>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</si>
  <si>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</si>
  <si>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</si>
  <si>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</si>
  <si>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</si>
  <si>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</si>
  <si>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</si>
  <si>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</si>
  <si>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</si>
  <si>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110</t>
  </si>
  <si>
    <t>735,0</t>
  </si>
  <si>
    <t>442,2495</t>
  </si>
  <si>
    <t>82.5</t>
  </si>
  <si>
    <t>640,0</t>
  </si>
  <si>
    <t>430,9760</t>
  </si>
  <si>
    <t xml:space="preserve">Ветераны </t>
  </si>
  <si>
    <t xml:space="preserve">Ветераны 55 - 59 </t>
  </si>
  <si>
    <t>125</t>
  </si>
  <si>
    <t>655,0</t>
  </si>
  <si>
    <t>467,7846</t>
  </si>
  <si>
    <t>ВЕСОВАЯ КАТЕГОРИЯ   75</t>
  </si>
  <si>
    <t>Кузнецов Родослав</t>
  </si>
  <si>
    <t>1. Кузнецов Родослав</t>
  </si>
  <si>
    <t>Открытая (24.10.2000)/18</t>
  </si>
  <si>
    <t>74,70</t>
  </si>
  <si>
    <t>120,0</t>
  </si>
  <si>
    <t>90,0</t>
  </si>
  <si>
    <t>100,0</t>
  </si>
  <si>
    <t>110,0</t>
  </si>
  <si>
    <t>ВЕСОВАЯ КАТЕГОРИЯ   100</t>
  </si>
  <si>
    <t>Прманов Илья</t>
  </si>
  <si>
    <t>1. Прманов Илья</t>
  </si>
  <si>
    <t>Открытая (25.01.1981)/38</t>
  </si>
  <si>
    <t>96,60</t>
  </si>
  <si>
    <t>170,0</t>
  </si>
  <si>
    <t>180,0</t>
  </si>
  <si>
    <t>185,0</t>
  </si>
  <si>
    <t>100</t>
  </si>
  <si>
    <t>685,0</t>
  </si>
  <si>
    <t>422,9190</t>
  </si>
  <si>
    <t>75</t>
  </si>
  <si>
    <t>390,0</t>
  </si>
  <si>
    <t>278,6940</t>
  </si>
  <si>
    <t>Сорока Екатерина</t>
  </si>
  <si>
    <t>1. Сорока Екатерина</t>
  </si>
  <si>
    <t>Открытая (17.12.1996)/22</t>
  </si>
  <si>
    <t xml:space="preserve">Тверь/Тверская область </t>
  </si>
  <si>
    <t>107,5</t>
  </si>
  <si>
    <t>60,0</t>
  </si>
  <si>
    <t>67,5</t>
  </si>
  <si>
    <t>72,5</t>
  </si>
  <si>
    <t xml:space="preserve">Васильев К.М. </t>
  </si>
  <si>
    <t>Бобров Виталий</t>
  </si>
  <si>
    <t>1. Бобров Виталий</t>
  </si>
  <si>
    <t>Открытая (30.07.1981)/38</t>
  </si>
  <si>
    <t>97,60</t>
  </si>
  <si>
    <t xml:space="preserve">Тверская область/Тверская обла </t>
  </si>
  <si>
    <t>252,5</t>
  </si>
  <si>
    <t>280,0</t>
  </si>
  <si>
    <t xml:space="preserve">Бобров в.ю </t>
  </si>
  <si>
    <t>Подрезов Сергей</t>
  </si>
  <si>
    <t>1. Подрезов Сергей</t>
  </si>
  <si>
    <t>Ветераны 40 - 44 (06.01.1975)/44</t>
  </si>
  <si>
    <t>104,90</t>
  </si>
  <si>
    <t xml:space="preserve">Реутов/Московская область </t>
  </si>
  <si>
    <t>135,0</t>
  </si>
  <si>
    <t>137,5</t>
  </si>
  <si>
    <t xml:space="preserve">Подрезов С.В. </t>
  </si>
  <si>
    <t xml:space="preserve">Женщины </t>
  </si>
  <si>
    <t>285,9000</t>
  </si>
  <si>
    <t>725,0</t>
  </si>
  <si>
    <t>445,6575</t>
  </si>
  <si>
    <t xml:space="preserve">Ветераны 40 - 44 </t>
  </si>
  <si>
    <t>507,5</t>
  </si>
  <si>
    <t>316,4290</t>
  </si>
  <si>
    <t>ВЕСОВАЯ КАТЕГОРИЯ   90</t>
  </si>
  <si>
    <t>Морозов Дмитрий</t>
  </si>
  <si>
    <t>1. Морозов Дмитрий</t>
  </si>
  <si>
    <t>Открытая (13.09.1984)/34</t>
  </si>
  <si>
    <t>88,60</t>
  </si>
  <si>
    <t>125,0</t>
  </si>
  <si>
    <t>112,5</t>
  </si>
  <si>
    <t>165,0</t>
  </si>
  <si>
    <t xml:space="preserve">Морозов Д.А. </t>
  </si>
  <si>
    <t>Соловьев Александр</t>
  </si>
  <si>
    <t>1. Соловьев Александр</t>
  </si>
  <si>
    <t>Открытая (18.07.1983)/36</t>
  </si>
  <si>
    <t>99,00</t>
  </si>
  <si>
    <t xml:space="preserve">Виноградов А. </t>
  </si>
  <si>
    <t>440,0</t>
  </si>
  <si>
    <t>268,8840</t>
  </si>
  <si>
    <t>90</t>
  </si>
  <si>
    <t>402,5</t>
  </si>
  <si>
    <t>259,0490</t>
  </si>
  <si>
    <t>Результат</t>
  </si>
  <si>
    <t>Цветков Павел</t>
  </si>
  <si>
    <t>1. Цветков Павел</t>
  </si>
  <si>
    <t>Открытая (15.10.1988)/30</t>
  </si>
  <si>
    <t>82,40</t>
  </si>
  <si>
    <t>Ремизевич Евгений</t>
  </si>
  <si>
    <t>2. Ремизевич Евгений</t>
  </si>
  <si>
    <t>Открытая (03.03.1992)/27</t>
  </si>
  <si>
    <t>79,80</t>
  </si>
  <si>
    <t>102,5</t>
  </si>
  <si>
    <t xml:space="preserve">Ремизевич Евгений Александрови </t>
  </si>
  <si>
    <t>Иванов Дмитрий</t>
  </si>
  <si>
    <t>1. Иванов Дмитрий</t>
  </si>
  <si>
    <t>Юниоры 20 - 23 (18.04.1997)/22</t>
  </si>
  <si>
    <t>89,80</t>
  </si>
  <si>
    <t>115,0</t>
  </si>
  <si>
    <t xml:space="preserve">Иванов Д. И. </t>
  </si>
  <si>
    <t>Сапожонков Андрей</t>
  </si>
  <si>
    <t>1. Сапожонков Андрей</t>
  </si>
  <si>
    <t>Открытая (01.01.1987)/32</t>
  </si>
  <si>
    <t>88,90</t>
  </si>
  <si>
    <t xml:space="preserve">Талдом/Московская область </t>
  </si>
  <si>
    <t>245,0</t>
  </si>
  <si>
    <t>Базанов Сергей</t>
  </si>
  <si>
    <t>1. Базанов Сергей</t>
  </si>
  <si>
    <t>Ветераны 55 - 59 (22.06.1962)/57</t>
  </si>
  <si>
    <t>86,90</t>
  </si>
  <si>
    <t>177,5</t>
  </si>
  <si>
    <t>182,5</t>
  </si>
  <si>
    <t>Виноградов Алексей</t>
  </si>
  <si>
    <t>1. Виноградов Алексей</t>
  </si>
  <si>
    <t>Открытая (22.12.1983)/35</t>
  </si>
  <si>
    <t>99,90</t>
  </si>
  <si>
    <t>200,0</t>
  </si>
  <si>
    <t xml:space="preserve">Виноградов А А </t>
  </si>
  <si>
    <t>Патренков Руслан</t>
  </si>
  <si>
    <t>1. Патренков Руслан</t>
  </si>
  <si>
    <t>Открытая (01.01.1990)/29</t>
  </si>
  <si>
    <t>110,00</t>
  </si>
  <si>
    <t xml:space="preserve">Сергиев Посад/Московская область </t>
  </si>
  <si>
    <t>Цуцкиридзе Нодар</t>
  </si>
  <si>
    <t>1. Цуцкиридзе Нодар</t>
  </si>
  <si>
    <t>Ветераны 40 - 44 (14.09.1976)/42</t>
  </si>
  <si>
    <t>104,70</t>
  </si>
  <si>
    <t xml:space="preserve">Цуцкиридзе н т </t>
  </si>
  <si>
    <t>ВЕСОВАЯ КАТЕГОРИЯ   140</t>
  </si>
  <si>
    <t>Аладышев Сергей</t>
  </si>
  <si>
    <t>1. Аладышев Сергей</t>
  </si>
  <si>
    <t>Ветераны 45 - 49 (08.05.1971)/48</t>
  </si>
  <si>
    <t>133,80</t>
  </si>
  <si>
    <t>175,0</t>
  </si>
  <si>
    <t>195,0</t>
  </si>
  <si>
    <t xml:space="preserve">Юниоры </t>
  </si>
  <si>
    <t xml:space="preserve">Юниоры 20 - 23 </t>
  </si>
  <si>
    <t>76,6920</t>
  </si>
  <si>
    <t>160,6000</t>
  </si>
  <si>
    <t>115,6720</t>
  </si>
  <si>
    <t>107,2640</t>
  </si>
  <si>
    <t>82,3900</t>
  </si>
  <si>
    <t>76,9275</t>
  </si>
  <si>
    <t>152,5474</t>
  </si>
  <si>
    <t>115,9312</t>
  </si>
  <si>
    <t xml:space="preserve">Ветераны 45 - 49 </t>
  </si>
  <si>
    <t>140</t>
  </si>
  <si>
    <t>114,2174</t>
  </si>
  <si>
    <t>ВЕСОВАЯ КАТЕГОРИЯ   48</t>
  </si>
  <si>
    <t>Балябина Татьяна</t>
  </si>
  <si>
    <t>1. Балябина Татьяна</t>
  </si>
  <si>
    <t>Открытая (23.05.1995)/24</t>
  </si>
  <si>
    <t>46,50</t>
  </si>
  <si>
    <t>45,0</t>
  </si>
  <si>
    <t>47,5</t>
  </si>
  <si>
    <t>52,5</t>
  </si>
  <si>
    <t xml:space="preserve">Базанов С.Ю. </t>
  </si>
  <si>
    <t>ВЕСОВАЯ КАТЕГОРИЯ   56</t>
  </si>
  <si>
    <t>Давыденко Дарья</t>
  </si>
  <si>
    <t>1. Давыденко Дарья</t>
  </si>
  <si>
    <t>Открытая (29.04.1984)/35</t>
  </si>
  <si>
    <t>54,40</t>
  </si>
  <si>
    <t>27,5</t>
  </si>
  <si>
    <t>30,0</t>
  </si>
  <si>
    <t>32,5</t>
  </si>
  <si>
    <t>Юниоры 20 - 23 (04.06.1999)/20</t>
  </si>
  <si>
    <t>78,00</t>
  </si>
  <si>
    <t>95,0</t>
  </si>
  <si>
    <t xml:space="preserve">Березников А.А </t>
  </si>
  <si>
    <t>Антонец Виталий</t>
  </si>
  <si>
    <t>1. Антонец Виталий</t>
  </si>
  <si>
    <t>Открытая (25.11.1987)/31</t>
  </si>
  <si>
    <t>77,40</t>
  </si>
  <si>
    <t>Конаваленко Андрей</t>
  </si>
  <si>
    <t>1. Конаваленко Андрей</t>
  </si>
  <si>
    <t>Открытая (20.08.1982)/36</t>
  </si>
  <si>
    <t xml:space="preserve">Дмитров/Московская область </t>
  </si>
  <si>
    <t>167,5</t>
  </si>
  <si>
    <t>Товпеко Роман</t>
  </si>
  <si>
    <t>2. Товпеко Роман</t>
  </si>
  <si>
    <t>Открытая (13.03.1981)/38</t>
  </si>
  <si>
    <t>89,40</t>
  </si>
  <si>
    <t>147,5</t>
  </si>
  <si>
    <t xml:space="preserve">Товпеко Р.Н. </t>
  </si>
  <si>
    <t>Клюев Геннадий</t>
  </si>
  <si>
    <t>1. Клюев Геннадий</t>
  </si>
  <si>
    <t>Ветераны 55 - 59 (20.05.1960)/59</t>
  </si>
  <si>
    <t>98,80</t>
  </si>
  <si>
    <t>Косенков Сергей</t>
  </si>
  <si>
    <t>1. Косенков Сергей</t>
  </si>
  <si>
    <t>Ветераны 40 - 44 (11.07.1979)/40</t>
  </si>
  <si>
    <t>109,30</t>
  </si>
  <si>
    <t xml:space="preserve">Нелидово/Тверская область </t>
  </si>
  <si>
    <t>Гусев Игорь</t>
  </si>
  <si>
    <t>1. Гусев Игорь</t>
  </si>
  <si>
    <t>Открытая (06.02.1981)/38</t>
  </si>
  <si>
    <t>126,30</t>
  </si>
  <si>
    <t xml:space="preserve">Сычёвка/Смоленская область </t>
  </si>
  <si>
    <t>48</t>
  </si>
  <si>
    <t>64,3767</t>
  </si>
  <si>
    <t>56</t>
  </si>
  <si>
    <t>36,1080</t>
  </si>
  <si>
    <t>71,1247</t>
  </si>
  <si>
    <t>108,6470</t>
  </si>
  <si>
    <t>99,5225</t>
  </si>
  <si>
    <t>92,8870</t>
  </si>
  <si>
    <t>83,7000</t>
  </si>
  <si>
    <t>112,0430</t>
  </si>
  <si>
    <t>96,5105</t>
  </si>
  <si>
    <t>Соловьев Юрий</t>
  </si>
  <si>
    <t>1. Соловьев Юрий</t>
  </si>
  <si>
    <t>Открытая (25.01.1974)/45</t>
  </si>
  <si>
    <t>111,60</t>
  </si>
  <si>
    <t xml:space="preserve">Ивантеевка/Московская область </t>
  </si>
  <si>
    <t>146,5000</t>
  </si>
  <si>
    <t>Попов Максим</t>
  </si>
  <si>
    <t>1. Попов Максим</t>
  </si>
  <si>
    <t>Открытая (03.09.1984)/34</t>
  </si>
  <si>
    <t>72,20</t>
  </si>
  <si>
    <t>262,5</t>
  </si>
  <si>
    <t>1. Ремизевич Евгений</t>
  </si>
  <si>
    <t>207,5</t>
  </si>
  <si>
    <t xml:space="preserve">Лакалин А.С. </t>
  </si>
  <si>
    <t>Азизмамадов Константин</t>
  </si>
  <si>
    <t>1. Азизмамадов Константин</t>
  </si>
  <si>
    <t>Открытая (16.03.1985)/34</t>
  </si>
  <si>
    <t>88,50</t>
  </si>
  <si>
    <t>Овчинников Андрей</t>
  </si>
  <si>
    <t>1. Овчинников Андрей</t>
  </si>
  <si>
    <t>Ветераны 50 - 54 (27.01.1969)/50</t>
  </si>
  <si>
    <t>97,40</t>
  </si>
  <si>
    <t>197,6940</t>
  </si>
  <si>
    <t>193,2000</t>
  </si>
  <si>
    <t>172,1160</t>
  </si>
  <si>
    <t>141,8885</t>
  </si>
  <si>
    <t xml:space="preserve">Ветераны 50 - 54 </t>
  </si>
  <si>
    <t>180,7458</t>
  </si>
  <si>
    <t>Никонорова Дарья</t>
  </si>
  <si>
    <t>1. Никонорова Дарья</t>
  </si>
  <si>
    <t>Открытая (11.02.2000)/19</t>
  </si>
  <si>
    <t>47,70</t>
  </si>
  <si>
    <t>70,0</t>
  </si>
  <si>
    <t>80,0</t>
  </si>
  <si>
    <t>92,5</t>
  </si>
  <si>
    <t>123,0713</t>
  </si>
  <si>
    <t>Gloss</t>
  </si>
  <si>
    <t>Народный жим</t>
  </si>
  <si>
    <t>Тоннаж</t>
  </si>
  <si>
    <t>Вес</t>
  </si>
  <si>
    <t>Повторы</t>
  </si>
  <si>
    <t>1. Демчук Виталий</t>
  </si>
  <si>
    <t>Открытая (24.01.1986)/33</t>
  </si>
  <si>
    <t>71,30</t>
  </si>
  <si>
    <t>28,0</t>
  </si>
  <si>
    <t>2030,0</t>
  </si>
  <si>
    <t>1452,7695</t>
  </si>
  <si>
    <t xml:space="preserve">Демчук В. С. </t>
  </si>
  <si>
    <t>1. Мищенко Артем</t>
  </si>
  <si>
    <t>Открытая (26.06.1984)/35</t>
  </si>
  <si>
    <t>90,00</t>
  </si>
  <si>
    <t>24,0</t>
  </si>
  <si>
    <t>2160,0</t>
  </si>
  <si>
    <t>1321,5961</t>
  </si>
  <si>
    <t xml:space="preserve">Gloss </t>
  </si>
  <si>
    <t>Демчук Виталий</t>
  </si>
  <si>
    <t>Мищенко Артем</t>
  </si>
  <si>
    <t>1. Лебедев Дмитрий</t>
  </si>
  <si>
    <t>Открытая (29.09.1988)/30</t>
  </si>
  <si>
    <t>81,90</t>
  </si>
  <si>
    <t>82,5</t>
  </si>
  <si>
    <t>36,0</t>
  </si>
  <si>
    <t xml:space="preserve">Лебедев Д.О </t>
  </si>
  <si>
    <t>15,0</t>
  </si>
  <si>
    <t>Мастера 40 - 49 (14.09.1976)/42</t>
  </si>
  <si>
    <t>105,0</t>
  </si>
  <si>
    <t>35,0</t>
  </si>
  <si>
    <t>1350,0</t>
  </si>
  <si>
    <t>827,0100</t>
  </si>
  <si>
    <t>Лебедев Дмитрий</t>
  </si>
  <si>
    <t>2970,0</t>
  </si>
  <si>
    <t>1923,5205</t>
  </si>
  <si>
    <t xml:space="preserve">Мастера </t>
  </si>
  <si>
    <t xml:space="preserve">Мастера 40 - 49 </t>
  </si>
  <si>
    <t>3675,0</t>
  </si>
  <si>
    <t>2141,3307</t>
  </si>
  <si>
    <t>Открытый Мастерский турнир WPF «80 лет ПАО «Электромеханика»
WPF Народный жим (1 вес) д.к.
Ржев/Тверская область августа 2019 г.</t>
  </si>
  <si>
    <t>Открытый Мастерский турнир WPF «80 лет ПАО «Электромеханика»
WPF Народный жим (1 вес)
Ржев/Тверская область августа 2019 г.</t>
  </si>
  <si>
    <t>Открытый Мастерский турнир WPF «80 лет ПАО «Электромеханика»
WPF c ДК Становая тяга Безэкипировочная
Ржев/Тверская область августа 2019 г.</t>
  </si>
  <si>
    <t>Открытый Мастерский турнир WPF «80 лет ПАО «Электромеханика»
WPF Становая тяга Безэкипировочная
Ржев/Тверская область августа 2019 г.</t>
  </si>
  <si>
    <t>Открытый Мастерский турнир WPF «80 лет ПАО «Электромеханика»
WPF Жим лежа в Многослойной экипировке
Ржев/Тверская область августа 2019 г.</t>
  </si>
  <si>
    <t>Открытый Мастерский турнир WPF «80 лет ПАО «Электромеханика»
WPF c ДК Жим лежа Безэкипировочный
Ржев/Тверская область августа 2019 г.</t>
  </si>
  <si>
    <t>Открытый Мастерский турнир WPF «80 лет ПАО «Электромеханика»
WPF Жим лежа Безэкипировочный
Ржев/Тверская область августа 2019 г.</t>
  </si>
  <si>
    <t>Открытый Мастерский турнир WPF «80 лет ПАО «Электромеханика»
WPF Пауэрлифтинг Классический
Ржев/Тверская область августа 2019 г.</t>
  </si>
  <si>
    <t>Открытый Мастерский турнир WPF «80 лет ПАО «Электромеханика»
WPF c ДК Пауэрлифтинг Классический
Ржев/Тверская область августа 2019 г.</t>
  </si>
  <si>
    <t>Открытый Мастерский турнир WPF «80 лет ПАО «Электромеханика»
WPF Пауэрлифтинг Безэкипировочный
Ржев/Тверская область августа 2019 г.</t>
  </si>
  <si>
    <t>Открытый Мастерский турнир WPF «80 лет ПАО «Электромеханика»
WPF c ДК Пауэрлифтинг Безэкипировочный
Ржев/Тверская область августа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</si>
</sst>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left"/>
    </xf>
    <xf numFmtId="49" fontId="6" fillId="0" borderId="14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6" fillId="0" borderId="15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6" fillId="0" borderId="16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13" xfId="0" applyNumberFormat="1" applyBorder="1" applyAlignment="1">
      <alignment horizontal="left"/>
    </xf>
    <xf numFmtId="49" fontId="0" fillId="0" borderId="13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49" fontId="4" fillId="0" borderId="0" xfId="0" applyNumberFormat="1" applyFont="1" applyAlignment="1">
      <alignment horizontal="left"/>
    </xf>
    <xf numFmtId="1" fontId="0" fillId="0" borderId="0" xfId="0" applyNumberFormat="1" applyAlignment="1">
      <alignment horizontal="center"/>
    </xf>
    <xf numFmtId="49" fontId="7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 indent="1"/>
    </xf>
    <xf numFmtId="49" fontId="8" fillId="0" borderId="0" xfId="0" applyNumberFormat="1" applyFont="1" applyAlignment="1">
      <alignment horizontal="left"/>
    </xf>
    <xf numFmtId="49" fontId="2" fillId="0" borderId="13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left" indent="1"/>
    </xf>
    <xf numFmtId="49" fontId="1" fillId="0" borderId="0" xfId="0" applyNumberFormat="1" applyFont="1" applyAlignment="1">
      <alignment horizontal="left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B25" sqref="B25"/>
    </sheetView>
  </sheetViews>
  <sheetFormatPr defaultColWidth="9.140625" defaultRowHeight="12.75" x14ac:dyDescent="0.2"/>
  <cols>
    <col min="1" max="1" width="24.7109375" style="4" bestFit="1" customWidth="1"/>
    <col min="2" max="2" width="25.28515625" style="4" bestFit="1" customWidth="1"/>
    <col min="3" max="3" width="10.140625" style="4" bestFit="1" customWidth="1"/>
    <col min="4" max="4" width="8.28515625" style="4" bestFit="1" customWidth="1"/>
    <col min="5" max="5" width="21.7109375" style="4" bestFit="1" customWidth="1"/>
    <col min="6" max="6" width="27.5703125" style="4" bestFit="1" customWidth="1"/>
    <col min="7" max="10" width="4.5703125" style="3" bestFit="1" customWidth="1"/>
    <col min="11" max="11" width="11.7109375" style="4" customWidth="1"/>
    <col min="12" max="12" width="8.5703125" style="3" bestFit="1" customWidth="1"/>
    <col min="13" max="13" width="8.28515625" style="4" bestFit="1" customWidth="1"/>
    <col min="14" max="16384" width="9.140625" style="3"/>
  </cols>
  <sheetData>
    <row r="1" spans="1:13" s="2" customFormat="1" ht="28.9" customHeight="1" x14ac:dyDescent="0.2">
      <c r="A1" s="49" t="s">
        <v>355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1.9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 x14ac:dyDescent="0.2">
      <c r="A3" s="55" t="s">
        <v>0</v>
      </c>
      <c r="B3" s="57" t="s">
        <v>6</v>
      </c>
      <c r="C3" s="57" t="s">
        <v>7</v>
      </c>
      <c r="D3" s="44" t="s">
        <v>9</v>
      </c>
      <c r="E3" s="44" t="s">
        <v>4</v>
      </c>
      <c r="F3" s="44" t="s">
        <v>8</v>
      </c>
      <c r="G3" s="44" t="s">
        <v>12</v>
      </c>
      <c r="H3" s="44"/>
      <c r="I3" s="44"/>
      <c r="J3" s="44"/>
      <c r="K3" s="44" t="s">
        <v>151</v>
      </c>
      <c r="L3" s="44" t="s">
        <v>3</v>
      </c>
      <c r="M3" s="46" t="s">
        <v>2</v>
      </c>
    </row>
    <row r="4" spans="1:13" s="1" customFormat="1" ht="36" customHeight="1" thickBot="1" x14ac:dyDescent="0.25">
      <c r="A4" s="56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45"/>
      <c r="L4" s="45"/>
      <c r="M4" s="47"/>
    </row>
    <row r="5" spans="1:13" ht="15" x14ac:dyDescent="0.2">
      <c r="A5" s="48" t="s">
        <v>216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x14ac:dyDescent="0.2">
      <c r="A6" s="6" t="s">
        <v>306</v>
      </c>
      <c r="B6" s="6" t="s">
        <v>307</v>
      </c>
      <c r="C6" s="6" t="s">
        <v>308</v>
      </c>
      <c r="D6" s="6" t="str">
        <f>"1,3305"</f>
        <v>1,3305</v>
      </c>
      <c r="E6" s="6" t="s">
        <v>18</v>
      </c>
      <c r="F6" s="6" t="s">
        <v>244</v>
      </c>
      <c r="G6" s="7" t="s">
        <v>309</v>
      </c>
      <c r="H6" s="7" t="s">
        <v>310</v>
      </c>
      <c r="I6" s="7" t="s">
        <v>311</v>
      </c>
      <c r="J6" s="8"/>
      <c r="K6" s="6" t="str">
        <f>"92,5"</f>
        <v>92,5</v>
      </c>
      <c r="L6" s="7" t="str">
        <f>"123,0713"</f>
        <v>123,0713</v>
      </c>
      <c r="M6" s="6" t="s">
        <v>52</v>
      </c>
    </row>
    <row r="8" spans="1:13" ht="15" x14ac:dyDescent="0.2">
      <c r="E8" s="9" t="s">
        <v>53</v>
      </c>
    </row>
    <row r="9" spans="1:13" ht="15" x14ac:dyDescent="0.2">
      <c r="E9" s="9" t="s">
        <v>54</v>
      </c>
    </row>
    <row r="10" spans="1:13" ht="15" x14ac:dyDescent="0.2">
      <c r="E10" s="9" t="s">
        <v>55</v>
      </c>
    </row>
    <row r="11" spans="1:13" ht="15" x14ac:dyDescent="0.2">
      <c r="E11" s="9" t="s">
        <v>56</v>
      </c>
    </row>
    <row r="12" spans="1:13" ht="15" x14ac:dyDescent="0.2">
      <c r="E12" s="9" t="s">
        <v>56</v>
      </c>
    </row>
    <row r="13" spans="1:13" ht="15" x14ac:dyDescent="0.2">
      <c r="E13" s="9" t="s">
        <v>57</v>
      </c>
    </row>
    <row r="14" spans="1:13" ht="15" x14ac:dyDescent="0.2">
      <c r="E14" s="9"/>
    </row>
    <row r="16" spans="1:13" ht="18" x14ac:dyDescent="0.25">
      <c r="A16" s="10" t="s">
        <v>58</v>
      </c>
      <c r="B16" s="10"/>
    </row>
    <row r="17" spans="1:5" ht="15" x14ac:dyDescent="0.2">
      <c r="A17" s="11" t="s">
        <v>125</v>
      </c>
      <c r="B17" s="11"/>
    </row>
    <row r="18" spans="1:5" ht="14.25" x14ac:dyDescent="0.2">
      <c r="A18" s="13"/>
      <c r="B18" s="14" t="s">
        <v>60</v>
      </c>
    </row>
    <row r="19" spans="1:5" ht="15" x14ac:dyDescent="0.2">
      <c r="A19" s="15" t="s">
        <v>61</v>
      </c>
      <c r="B19" s="15" t="s">
        <v>62</v>
      </c>
      <c r="C19" s="15" t="s">
        <v>63</v>
      </c>
      <c r="D19" s="15" t="s">
        <v>64</v>
      </c>
      <c r="E19" s="15" t="s">
        <v>65</v>
      </c>
    </row>
    <row r="20" spans="1:5" x14ac:dyDescent="0.2">
      <c r="A20" s="12" t="s">
        <v>305</v>
      </c>
      <c r="B20" s="4" t="s">
        <v>60</v>
      </c>
      <c r="C20" s="4" t="s">
        <v>266</v>
      </c>
      <c r="D20" s="4" t="s">
        <v>311</v>
      </c>
      <c r="E20" s="16" t="s">
        <v>312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A3" sqref="A3:A4"/>
    </sheetView>
  </sheetViews>
  <sheetFormatPr defaultColWidth="9.140625" defaultRowHeight="12.75" x14ac:dyDescent="0.2"/>
  <cols>
    <col min="1" max="1" width="24.7109375" style="30" bestFit="1" customWidth="1"/>
    <col min="2" max="2" width="28.7109375" style="30" bestFit="1" customWidth="1"/>
    <col min="3" max="3" width="17" style="30" customWidth="1"/>
    <col min="4" max="4" width="8.28515625" style="30" bestFit="1" customWidth="1"/>
    <col min="5" max="5" width="21.7109375" style="30" bestFit="1" customWidth="1"/>
    <col min="6" max="6" width="17.28515625" style="30" customWidth="1"/>
    <col min="7" max="7" width="8.5703125" style="31" customWidth="1"/>
    <col min="8" max="8" width="16.28515625" style="36" customWidth="1"/>
    <col min="9" max="9" width="16.28515625" style="30" customWidth="1"/>
    <col min="10" max="10" width="16.28515625" style="31" customWidth="1"/>
    <col min="11" max="11" width="15" style="30" bestFit="1" customWidth="1"/>
    <col min="12" max="16384" width="9.140625" style="31"/>
  </cols>
  <sheetData>
    <row r="1" spans="1:11" s="26" customFormat="1" ht="75.75" customHeight="1" x14ac:dyDescent="0.2">
      <c r="A1" s="63" t="s">
        <v>354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s="26" customFormat="1" ht="39" customHeight="1" thickBot="1" x14ac:dyDescent="0.25">
      <c r="A2" s="66"/>
      <c r="B2" s="67"/>
      <c r="C2" s="67"/>
      <c r="D2" s="67"/>
      <c r="E2" s="67"/>
      <c r="F2" s="67"/>
      <c r="G2" s="67"/>
      <c r="H2" s="67"/>
      <c r="I2" s="67"/>
      <c r="J2" s="67"/>
      <c r="K2" s="68"/>
    </row>
    <row r="3" spans="1:11" s="27" customFormat="1" ht="12.75" customHeight="1" x14ac:dyDescent="0.2">
      <c r="A3" s="69" t="s">
        <v>0</v>
      </c>
      <c r="B3" s="71" t="s">
        <v>6</v>
      </c>
      <c r="C3" s="71" t="s">
        <v>7</v>
      </c>
      <c r="D3" s="73" t="s">
        <v>313</v>
      </c>
      <c r="E3" s="73" t="s">
        <v>4</v>
      </c>
      <c r="F3" s="73" t="s">
        <v>8</v>
      </c>
      <c r="G3" s="73" t="s">
        <v>314</v>
      </c>
      <c r="H3" s="73"/>
      <c r="I3" s="73" t="s">
        <v>315</v>
      </c>
      <c r="J3" s="73" t="s">
        <v>3</v>
      </c>
      <c r="K3" s="59" t="s">
        <v>2</v>
      </c>
    </row>
    <row r="4" spans="1:11" s="27" customFormat="1" ht="21" customHeight="1" thickBot="1" x14ac:dyDescent="0.25">
      <c r="A4" s="70"/>
      <c r="B4" s="72"/>
      <c r="C4" s="72"/>
      <c r="D4" s="72"/>
      <c r="E4" s="72"/>
      <c r="F4" s="72"/>
      <c r="G4" s="28" t="s">
        <v>316</v>
      </c>
      <c r="H4" s="29" t="s">
        <v>317</v>
      </c>
      <c r="I4" s="72"/>
      <c r="J4" s="72"/>
      <c r="K4" s="60"/>
    </row>
    <row r="5" spans="1:11" ht="15" x14ac:dyDescent="0.2">
      <c r="A5" s="61" t="s">
        <v>13</v>
      </c>
      <c r="B5" s="61"/>
      <c r="C5" s="61"/>
      <c r="D5" s="61"/>
      <c r="E5" s="61"/>
      <c r="F5" s="61"/>
      <c r="G5" s="61"/>
      <c r="H5" s="61"/>
      <c r="I5" s="61"/>
      <c r="J5" s="61"/>
    </row>
    <row r="6" spans="1:11" x14ac:dyDescent="0.2">
      <c r="A6" s="32" t="s">
        <v>334</v>
      </c>
      <c r="B6" s="32" t="s">
        <v>335</v>
      </c>
      <c r="C6" s="32" t="s">
        <v>336</v>
      </c>
      <c r="D6" s="32" t="str">
        <f>"0,6477"</f>
        <v>0,6477</v>
      </c>
      <c r="E6" s="32" t="s">
        <v>18</v>
      </c>
      <c r="F6" s="32" t="s">
        <v>49</v>
      </c>
      <c r="G6" s="33" t="s">
        <v>337</v>
      </c>
      <c r="H6" s="34" t="s">
        <v>338</v>
      </c>
      <c r="I6" s="32" t="str">
        <f>"2970,0"</f>
        <v>2970,0</v>
      </c>
      <c r="J6" s="33" t="str">
        <f>"1923,5205"</f>
        <v>1923,5205</v>
      </c>
      <c r="K6" s="32" t="s">
        <v>339</v>
      </c>
    </row>
    <row r="8" spans="1:11" ht="15" x14ac:dyDescent="0.2">
      <c r="A8" s="62" t="s">
        <v>132</v>
      </c>
      <c r="B8" s="62"/>
      <c r="C8" s="62"/>
      <c r="D8" s="62"/>
      <c r="E8" s="62"/>
      <c r="F8" s="62"/>
      <c r="G8" s="62"/>
      <c r="H8" s="62"/>
      <c r="I8" s="62"/>
      <c r="J8" s="62"/>
    </row>
    <row r="9" spans="1:11" x14ac:dyDescent="0.2">
      <c r="A9" s="32" t="s">
        <v>163</v>
      </c>
      <c r="B9" s="32" t="s">
        <v>164</v>
      </c>
      <c r="C9" s="32" t="s">
        <v>165</v>
      </c>
      <c r="D9" s="32" t="str">
        <f>"0,6126"</f>
        <v>0,6126</v>
      </c>
      <c r="E9" s="32" t="s">
        <v>18</v>
      </c>
      <c r="F9" s="32" t="s">
        <v>35</v>
      </c>
      <c r="G9" s="33" t="s">
        <v>83</v>
      </c>
      <c r="H9" s="34" t="s">
        <v>340</v>
      </c>
      <c r="I9" s="32" t="str">
        <f>"1350,0"</f>
        <v>1350,0</v>
      </c>
      <c r="J9" s="33" t="str">
        <f>"827,0100"</f>
        <v>827,0100</v>
      </c>
      <c r="K9" s="32" t="s">
        <v>167</v>
      </c>
    </row>
    <row r="11" spans="1:11" ht="15" x14ac:dyDescent="0.2">
      <c r="A11" s="62" t="s">
        <v>30</v>
      </c>
      <c r="B11" s="62"/>
      <c r="C11" s="62"/>
      <c r="D11" s="62"/>
      <c r="E11" s="62"/>
      <c r="F11" s="62"/>
      <c r="G11" s="62"/>
      <c r="H11" s="62"/>
      <c r="I11" s="62"/>
      <c r="J11" s="62"/>
    </row>
    <row r="12" spans="1:11" x14ac:dyDescent="0.2">
      <c r="A12" s="32" t="s">
        <v>192</v>
      </c>
      <c r="B12" s="32" t="s">
        <v>341</v>
      </c>
      <c r="C12" s="32" t="s">
        <v>194</v>
      </c>
      <c r="D12" s="32" t="str">
        <f>"0,5713"</f>
        <v>0,5713</v>
      </c>
      <c r="E12" s="32" t="s">
        <v>18</v>
      </c>
      <c r="F12" s="32" t="s">
        <v>49</v>
      </c>
      <c r="G12" s="33" t="s">
        <v>342</v>
      </c>
      <c r="H12" s="34" t="s">
        <v>343</v>
      </c>
      <c r="I12" s="32" t="str">
        <f>"3675,0"</f>
        <v>3675,0</v>
      </c>
      <c r="J12" s="33" t="str">
        <f>"2141,3307"</f>
        <v>2141,3307</v>
      </c>
      <c r="K12" s="32" t="s">
        <v>195</v>
      </c>
    </row>
    <row r="14" spans="1:11" ht="15" x14ac:dyDescent="0.2">
      <c r="E14" s="35" t="s">
        <v>53</v>
      </c>
    </row>
    <row r="15" spans="1:11" ht="15" x14ac:dyDescent="0.2">
      <c r="E15" s="35" t="s">
        <v>54</v>
      </c>
    </row>
    <row r="16" spans="1:11" ht="15" x14ac:dyDescent="0.2">
      <c r="E16" s="35" t="s">
        <v>55</v>
      </c>
    </row>
    <row r="17" spans="1:5" ht="15" x14ac:dyDescent="0.2">
      <c r="E17" s="35" t="s">
        <v>56</v>
      </c>
    </row>
    <row r="18" spans="1:5" ht="15" x14ac:dyDescent="0.2">
      <c r="E18" s="35" t="s">
        <v>56</v>
      </c>
    </row>
    <row r="19" spans="1:5" ht="15" x14ac:dyDescent="0.2">
      <c r="E19" s="35" t="s">
        <v>57</v>
      </c>
    </row>
    <row r="20" spans="1:5" ht="15" x14ac:dyDescent="0.2">
      <c r="E20" s="35"/>
    </row>
    <row r="22" spans="1:5" ht="18" x14ac:dyDescent="0.25">
      <c r="A22" s="37" t="s">
        <v>58</v>
      </c>
      <c r="B22" s="37"/>
    </row>
    <row r="23" spans="1:5" ht="15" x14ac:dyDescent="0.2">
      <c r="A23" s="38" t="s">
        <v>59</v>
      </c>
      <c r="B23" s="38"/>
    </row>
    <row r="24" spans="1:5" ht="14.25" x14ac:dyDescent="0.2">
      <c r="A24" s="39"/>
      <c r="B24" s="40" t="s">
        <v>203</v>
      </c>
    </row>
    <row r="25" spans="1:5" ht="15" x14ac:dyDescent="0.2">
      <c r="A25" s="41" t="s">
        <v>61</v>
      </c>
      <c r="B25" s="41" t="s">
        <v>62</v>
      </c>
      <c r="C25" s="41" t="s">
        <v>63</v>
      </c>
      <c r="D25" s="41" t="s">
        <v>64</v>
      </c>
      <c r="E25" s="41" t="s">
        <v>331</v>
      </c>
    </row>
    <row r="26" spans="1:5" x14ac:dyDescent="0.2">
      <c r="A26" s="42" t="s">
        <v>162</v>
      </c>
      <c r="B26" s="30" t="s">
        <v>204</v>
      </c>
      <c r="C26" s="30" t="s">
        <v>148</v>
      </c>
      <c r="D26" s="30" t="s">
        <v>344</v>
      </c>
      <c r="E26" s="43" t="s">
        <v>345</v>
      </c>
    </row>
    <row r="28" spans="1:5" ht="14.25" x14ac:dyDescent="0.2">
      <c r="A28" s="39"/>
      <c r="B28" s="40" t="s">
        <v>60</v>
      </c>
    </row>
    <row r="29" spans="1:5" ht="15" x14ac:dyDescent="0.2">
      <c r="A29" s="41" t="s">
        <v>61</v>
      </c>
      <c r="B29" s="41" t="s">
        <v>62</v>
      </c>
      <c r="C29" s="41" t="s">
        <v>63</v>
      </c>
      <c r="D29" s="41" t="s">
        <v>64</v>
      </c>
      <c r="E29" s="41" t="s">
        <v>331</v>
      </c>
    </row>
    <row r="30" spans="1:5" x14ac:dyDescent="0.2">
      <c r="A30" s="42" t="s">
        <v>346</v>
      </c>
      <c r="B30" s="30" t="s">
        <v>60</v>
      </c>
      <c r="C30" s="30" t="s">
        <v>69</v>
      </c>
      <c r="D30" s="30" t="s">
        <v>347</v>
      </c>
      <c r="E30" s="43" t="s">
        <v>348</v>
      </c>
    </row>
    <row r="32" spans="1:5" ht="14.25" x14ac:dyDescent="0.2">
      <c r="A32" s="39"/>
      <c r="B32" s="40" t="s">
        <v>349</v>
      </c>
    </row>
    <row r="33" spans="1:5" ht="15" x14ac:dyDescent="0.2">
      <c r="A33" s="41" t="s">
        <v>61</v>
      </c>
      <c r="B33" s="41" t="s">
        <v>62</v>
      </c>
      <c r="C33" s="41" t="s">
        <v>63</v>
      </c>
      <c r="D33" s="41" t="s">
        <v>64</v>
      </c>
      <c r="E33" s="41" t="s">
        <v>331</v>
      </c>
    </row>
    <row r="34" spans="1:5" x14ac:dyDescent="0.2">
      <c r="A34" s="42" t="s">
        <v>191</v>
      </c>
      <c r="B34" s="30" t="s">
        <v>350</v>
      </c>
      <c r="C34" s="30" t="s">
        <v>66</v>
      </c>
      <c r="D34" s="30" t="s">
        <v>351</v>
      </c>
      <c r="E34" s="43" t="s">
        <v>352</v>
      </c>
    </row>
  </sheetData>
  <mergeCells count="14">
    <mergeCell ref="K3:K4"/>
    <mergeCell ref="A5:J5"/>
    <mergeCell ref="A8:J8"/>
    <mergeCell ref="A11:J11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sqref="A1:K2"/>
    </sheetView>
  </sheetViews>
  <sheetFormatPr defaultColWidth="9.140625" defaultRowHeight="12.75" x14ac:dyDescent="0.2"/>
  <cols>
    <col min="1" max="1" width="24.7109375" style="30" bestFit="1" customWidth="1"/>
    <col min="2" max="2" width="25.28515625" style="30" bestFit="1" customWidth="1"/>
    <col min="3" max="3" width="17.140625" style="30" customWidth="1"/>
    <col min="4" max="4" width="8.28515625" style="30" bestFit="1" customWidth="1"/>
    <col min="5" max="5" width="21.7109375" style="30" bestFit="1" customWidth="1"/>
    <col min="6" max="6" width="18.140625" style="30" customWidth="1"/>
    <col min="7" max="7" width="16.28515625" style="31" customWidth="1"/>
    <col min="8" max="8" width="16.28515625" style="36" customWidth="1"/>
    <col min="9" max="9" width="16.28515625" style="30" customWidth="1"/>
    <col min="10" max="10" width="16.28515625" style="31" customWidth="1"/>
    <col min="11" max="11" width="12.7109375" style="30" bestFit="1" customWidth="1"/>
    <col min="12" max="16384" width="9.140625" style="31"/>
  </cols>
  <sheetData>
    <row r="1" spans="1:11" s="26" customFormat="1" ht="75.75" customHeight="1" x14ac:dyDescent="0.2">
      <c r="A1" s="63" t="s">
        <v>353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s="26" customFormat="1" ht="13.5" thickBot="1" x14ac:dyDescent="0.25">
      <c r="A2" s="66"/>
      <c r="B2" s="67"/>
      <c r="C2" s="67"/>
      <c r="D2" s="67"/>
      <c r="E2" s="67"/>
      <c r="F2" s="67"/>
      <c r="G2" s="67"/>
      <c r="H2" s="67"/>
      <c r="I2" s="67"/>
      <c r="J2" s="67"/>
      <c r="K2" s="68"/>
    </row>
    <row r="3" spans="1:11" s="27" customFormat="1" ht="15" x14ac:dyDescent="0.2">
      <c r="A3" s="69" t="s">
        <v>0</v>
      </c>
      <c r="B3" s="71" t="s">
        <v>6</v>
      </c>
      <c r="C3" s="71" t="s">
        <v>7</v>
      </c>
      <c r="D3" s="73" t="s">
        <v>313</v>
      </c>
      <c r="E3" s="73" t="s">
        <v>4</v>
      </c>
      <c r="F3" s="73" t="s">
        <v>8</v>
      </c>
      <c r="G3" s="73" t="s">
        <v>314</v>
      </c>
      <c r="H3" s="73"/>
      <c r="I3" s="73" t="s">
        <v>315</v>
      </c>
      <c r="J3" s="73" t="s">
        <v>3</v>
      </c>
      <c r="K3" s="59" t="s">
        <v>2</v>
      </c>
    </row>
    <row r="4" spans="1:11" s="27" customFormat="1" ht="15.75" thickBot="1" x14ac:dyDescent="0.25">
      <c r="A4" s="70"/>
      <c r="B4" s="72"/>
      <c r="C4" s="72"/>
      <c r="D4" s="72"/>
      <c r="E4" s="72"/>
      <c r="F4" s="72"/>
      <c r="G4" s="28" t="s">
        <v>316</v>
      </c>
      <c r="H4" s="29" t="s">
        <v>317</v>
      </c>
      <c r="I4" s="72"/>
      <c r="J4" s="72"/>
      <c r="K4" s="60"/>
    </row>
    <row r="5" spans="1:11" ht="15" x14ac:dyDescent="0.2">
      <c r="A5" s="61" t="s">
        <v>77</v>
      </c>
      <c r="B5" s="61"/>
      <c r="C5" s="61"/>
      <c r="D5" s="61"/>
      <c r="E5" s="61"/>
      <c r="F5" s="61"/>
      <c r="G5" s="61"/>
      <c r="H5" s="61"/>
      <c r="I5" s="61"/>
      <c r="J5" s="61"/>
    </row>
    <row r="6" spans="1:11" x14ac:dyDescent="0.2">
      <c r="A6" s="32" t="s">
        <v>318</v>
      </c>
      <c r="B6" s="32" t="s">
        <v>319</v>
      </c>
      <c r="C6" s="32" t="s">
        <v>320</v>
      </c>
      <c r="D6" s="32" t="str">
        <f>"0,7157"</f>
        <v>0,7157</v>
      </c>
      <c r="E6" s="32" t="s">
        <v>18</v>
      </c>
      <c r="F6" s="32" t="s">
        <v>35</v>
      </c>
      <c r="G6" s="33" t="s">
        <v>107</v>
      </c>
      <c r="H6" s="34" t="s">
        <v>321</v>
      </c>
      <c r="I6" s="32" t="str">
        <f>"2030,0"</f>
        <v>2030,0</v>
      </c>
      <c r="J6" s="33" t="str">
        <f>"1452,7695"</f>
        <v>1452,7695</v>
      </c>
      <c r="K6" s="32" t="s">
        <v>324</v>
      </c>
    </row>
    <row r="8" spans="1:11" ht="15" x14ac:dyDescent="0.2">
      <c r="A8" s="62" t="s">
        <v>132</v>
      </c>
      <c r="B8" s="62"/>
      <c r="C8" s="62"/>
      <c r="D8" s="62"/>
      <c r="E8" s="62"/>
      <c r="F8" s="62"/>
      <c r="G8" s="62"/>
      <c r="H8" s="62"/>
      <c r="I8" s="62"/>
      <c r="J8" s="62"/>
    </row>
    <row r="9" spans="1:11" x14ac:dyDescent="0.2">
      <c r="A9" s="32" t="s">
        <v>325</v>
      </c>
      <c r="B9" s="32" t="s">
        <v>326</v>
      </c>
      <c r="C9" s="32" t="s">
        <v>327</v>
      </c>
      <c r="D9" s="32" t="str">
        <f>"0,6119"</f>
        <v>0,6119</v>
      </c>
      <c r="E9" s="32" t="s">
        <v>18</v>
      </c>
      <c r="F9" s="32" t="s">
        <v>35</v>
      </c>
      <c r="G9" s="33" t="s">
        <v>83</v>
      </c>
      <c r="H9" s="34" t="s">
        <v>328</v>
      </c>
      <c r="I9" s="32" t="str">
        <f>"2160,0"</f>
        <v>2160,0</v>
      </c>
      <c r="J9" s="33" t="str">
        <f>"1321,5961"</f>
        <v>1321,5961</v>
      </c>
      <c r="K9" s="32" t="s">
        <v>29</v>
      </c>
    </row>
    <row r="11" spans="1:11" ht="15" x14ac:dyDescent="0.2">
      <c r="E11" s="35" t="s">
        <v>53</v>
      </c>
    </row>
    <row r="12" spans="1:11" ht="15" x14ac:dyDescent="0.2">
      <c r="E12" s="35" t="s">
        <v>54</v>
      </c>
    </row>
    <row r="13" spans="1:11" ht="15" x14ac:dyDescent="0.2">
      <c r="E13" s="35" t="s">
        <v>55</v>
      </c>
    </row>
    <row r="14" spans="1:11" ht="15" x14ac:dyDescent="0.2">
      <c r="E14" s="35" t="s">
        <v>56</v>
      </c>
    </row>
    <row r="15" spans="1:11" ht="15" x14ac:dyDescent="0.2">
      <c r="E15" s="35" t="s">
        <v>56</v>
      </c>
    </row>
    <row r="16" spans="1:11" ht="15" x14ac:dyDescent="0.2">
      <c r="E16" s="35" t="s">
        <v>57</v>
      </c>
    </row>
    <row r="17" spans="1:5" ht="15" x14ac:dyDescent="0.2">
      <c r="E17" s="35"/>
    </row>
    <row r="19" spans="1:5" ht="18" x14ac:dyDescent="0.25">
      <c r="A19" s="37" t="s">
        <v>58</v>
      </c>
      <c r="B19" s="37"/>
    </row>
    <row r="20" spans="1:5" ht="15" x14ac:dyDescent="0.2">
      <c r="A20" s="38" t="s">
        <v>59</v>
      </c>
      <c r="B20" s="38"/>
    </row>
    <row r="21" spans="1:5" ht="14.25" x14ac:dyDescent="0.2">
      <c r="A21" s="39"/>
      <c r="B21" s="40" t="s">
        <v>60</v>
      </c>
    </row>
    <row r="22" spans="1:5" ht="15" x14ac:dyDescent="0.2">
      <c r="A22" s="41" t="s">
        <v>61</v>
      </c>
      <c r="B22" s="41" t="s">
        <v>62</v>
      </c>
      <c r="C22" s="41" t="s">
        <v>63</v>
      </c>
      <c r="D22" s="41" t="s">
        <v>64</v>
      </c>
      <c r="E22" s="41" t="s">
        <v>331</v>
      </c>
    </row>
    <row r="23" spans="1:5" x14ac:dyDescent="0.2">
      <c r="A23" s="42" t="s">
        <v>332</v>
      </c>
      <c r="B23" s="30" t="s">
        <v>60</v>
      </c>
      <c r="C23" s="30" t="s">
        <v>97</v>
      </c>
      <c r="D23" s="30" t="s">
        <v>322</v>
      </c>
      <c r="E23" s="43" t="s">
        <v>323</v>
      </c>
    </row>
    <row r="24" spans="1:5" x14ac:dyDescent="0.2">
      <c r="A24" s="42" t="s">
        <v>333</v>
      </c>
      <c r="B24" s="30" t="s">
        <v>60</v>
      </c>
      <c r="C24" s="30" t="s">
        <v>148</v>
      </c>
      <c r="D24" s="30" t="s">
        <v>329</v>
      </c>
      <c r="E24" s="43" t="s">
        <v>330</v>
      </c>
    </row>
  </sheetData>
  <mergeCells count="13">
    <mergeCell ref="K3:K4"/>
    <mergeCell ref="A5:J5"/>
    <mergeCell ref="A8:J8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F30" sqref="F30"/>
    </sheetView>
  </sheetViews>
  <sheetFormatPr defaultColWidth="9.140625" defaultRowHeight="12.75" x14ac:dyDescent="0.2"/>
  <cols>
    <col min="1" max="1" width="25.5703125" style="4" bestFit="1" customWidth="1"/>
    <col min="2" max="2" width="29.85546875" style="4" bestFit="1" customWidth="1"/>
    <col min="3" max="3" width="10.140625" style="4" bestFit="1" customWidth="1"/>
    <col min="4" max="4" width="8.28515625" style="4" bestFit="1" customWidth="1"/>
    <col min="5" max="5" width="21.7109375" style="4" bestFit="1" customWidth="1"/>
    <col min="6" max="6" width="30.42578125" style="4" bestFit="1" customWidth="1"/>
    <col min="7" max="9" width="5.5703125" style="3" bestFit="1" customWidth="1"/>
    <col min="10" max="10" width="4.5703125" style="3" bestFit="1" customWidth="1"/>
    <col min="11" max="11" width="7.7109375" style="4" bestFit="1" customWidth="1"/>
    <col min="12" max="12" width="8.5703125" style="3" bestFit="1" customWidth="1"/>
    <col min="13" max="13" width="12.7109375" style="4" bestFit="1" customWidth="1"/>
    <col min="14" max="16384" width="9.140625" style="3"/>
  </cols>
  <sheetData>
    <row r="1" spans="1:13" s="2" customFormat="1" ht="28.9" customHeight="1" x14ac:dyDescent="0.2">
      <c r="A1" s="49" t="s">
        <v>356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1.9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 x14ac:dyDescent="0.2">
      <c r="A3" s="55" t="s">
        <v>0</v>
      </c>
      <c r="B3" s="57" t="s">
        <v>6</v>
      </c>
      <c r="C3" s="57" t="s">
        <v>7</v>
      </c>
      <c r="D3" s="44" t="s">
        <v>9</v>
      </c>
      <c r="E3" s="44" t="s">
        <v>4</v>
      </c>
      <c r="F3" s="44" t="s">
        <v>8</v>
      </c>
      <c r="G3" s="44" t="s">
        <v>12</v>
      </c>
      <c r="H3" s="44"/>
      <c r="I3" s="44"/>
      <c r="J3" s="44"/>
      <c r="K3" s="44" t="s">
        <v>151</v>
      </c>
      <c r="L3" s="44" t="s">
        <v>3</v>
      </c>
      <c r="M3" s="46" t="s">
        <v>2</v>
      </c>
    </row>
    <row r="4" spans="1:13" s="1" customFormat="1" ht="39" customHeight="1" thickBot="1" x14ac:dyDescent="0.25">
      <c r="A4" s="56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45"/>
      <c r="L4" s="45"/>
      <c r="M4" s="47"/>
    </row>
    <row r="5" spans="1:13" ht="15" x14ac:dyDescent="0.2">
      <c r="A5" s="48" t="s">
        <v>77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x14ac:dyDescent="0.2">
      <c r="A6" s="6" t="s">
        <v>284</v>
      </c>
      <c r="B6" s="6" t="s">
        <v>285</v>
      </c>
      <c r="C6" s="6" t="s">
        <v>286</v>
      </c>
      <c r="D6" s="6" t="str">
        <f>"0,7322"</f>
        <v>0,7322</v>
      </c>
      <c r="E6" s="6" t="s">
        <v>18</v>
      </c>
      <c r="F6" s="6" t="s">
        <v>19</v>
      </c>
      <c r="G6" s="7" t="s">
        <v>36</v>
      </c>
      <c r="H6" s="7" t="s">
        <v>287</v>
      </c>
      <c r="I6" s="7" t="s">
        <v>37</v>
      </c>
      <c r="J6" s="8"/>
      <c r="K6" s="6" t="str">
        <f>"270,0"</f>
        <v>270,0</v>
      </c>
      <c r="L6" s="7" t="str">
        <f>"197,6940"</f>
        <v>197,6940</v>
      </c>
      <c r="M6" s="6" t="s">
        <v>52</v>
      </c>
    </row>
    <row r="8" spans="1:13" ht="15" x14ac:dyDescent="0.2">
      <c r="A8" s="58" t="s">
        <v>13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3" x14ac:dyDescent="0.2">
      <c r="A9" s="6" t="s">
        <v>288</v>
      </c>
      <c r="B9" s="6" t="s">
        <v>158</v>
      </c>
      <c r="C9" s="6" t="s">
        <v>159</v>
      </c>
      <c r="D9" s="6" t="str">
        <f>"0,6838"</f>
        <v>0,6838</v>
      </c>
      <c r="E9" s="6" t="s">
        <v>18</v>
      </c>
      <c r="F9" s="6" t="s">
        <v>35</v>
      </c>
      <c r="G9" s="7" t="s">
        <v>26</v>
      </c>
      <c r="H9" s="7" t="s">
        <v>184</v>
      </c>
      <c r="I9" s="7" t="s">
        <v>289</v>
      </c>
      <c r="J9" s="8"/>
      <c r="K9" s="6" t="str">
        <f>"207,5"</f>
        <v>207,5</v>
      </c>
      <c r="L9" s="7" t="str">
        <f>"141,8885"</f>
        <v>141,8885</v>
      </c>
      <c r="M9" s="6" t="s">
        <v>290</v>
      </c>
    </row>
    <row r="11" spans="1:13" ht="15" x14ac:dyDescent="0.2">
      <c r="A11" s="58" t="s">
        <v>132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</row>
    <row r="12" spans="1:13" x14ac:dyDescent="0.2">
      <c r="A12" s="6" t="s">
        <v>292</v>
      </c>
      <c r="B12" s="6" t="s">
        <v>293</v>
      </c>
      <c r="C12" s="6" t="s">
        <v>294</v>
      </c>
      <c r="D12" s="6" t="str">
        <f>"0,6440"</f>
        <v>0,6440</v>
      </c>
      <c r="E12" s="6" t="s">
        <v>18</v>
      </c>
      <c r="F12" s="6" t="s">
        <v>49</v>
      </c>
      <c r="G12" s="7" t="s">
        <v>115</v>
      </c>
      <c r="H12" s="7" t="s">
        <v>41</v>
      </c>
      <c r="I12" s="8" t="s">
        <v>42</v>
      </c>
      <c r="J12" s="8"/>
      <c r="K12" s="6" t="str">
        <f>"300,0"</f>
        <v>300,0</v>
      </c>
      <c r="L12" s="7" t="str">
        <f>"193,2000"</f>
        <v>193,2000</v>
      </c>
      <c r="M12" s="6" t="s">
        <v>52</v>
      </c>
    </row>
    <row r="14" spans="1:13" ht="15" x14ac:dyDescent="0.2">
      <c r="A14" s="58" t="s">
        <v>86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</row>
    <row r="15" spans="1:13" x14ac:dyDescent="0.2">
      <c r="A15" s="17" t="s">
        <v>110</v>
      </c>
      <c r="B15" s="17" t="s">
        <v>111</v>
      </c>
      <c r="C15" s="17" t="s">
        <v>112</v>
      </c>
      <c r="D15" s="17" t="str">
        <f>"0,6147"</f>
        <v>0,6147</v>
      </c>
      <c r="E15" s="17" t="s">
        <v>18</v>
      </c>
      <c r="F15" s="17" t="s">
        <v>113</v>
      </c>
      <c r="G15" s="19" t="s">
        <v>21</v>
      </c>
      <c r="H15" s="19" t="s">
        <v>115</v>
      </c>
      <c r="I15" s="18" t="s">
        <v>42</v>
      </c>
      <c r="J15" s="18"/>
      <c r="K15" s="17" t="str">
        <f>"280,0"</f>
        <v>280,0</v>
      </c>
      <c r="L15" s="19" t="str">
        <f>"172,1160"</f>
        <v>172,1160</v>
      </c>
      <c r="M15" s="17" t="s">
        <v>116</v>
      </c>
    </row>
    <row r="16" spans="1:13" x14ac:dyDescent="0.2">
      <c r="A16" s="20" t="s">
        <v>296</v>
      </c>
      <c r="B16" s="20" t="s">
        <v>297</v>
      </c>
      <c r="C16" s="20" t="s">
        <v>298</v>
      </c>
      <c r="D16" s="20" t="str">
        <f>"0,6152"</f>
        <v>0,6152</v>
      </c>
      <c r="E16" s="20" t="s">
        <v>18</v>
      </c>
      <c r="F16" s="20" t="s">
        <v>260</v>
      </c>
      <c r="G16" s="22" t="s">
        <v>28</v>
      </c>
      <c r="H16" s="22" t="s">
        <v>21</v>
      </c>
      <c r="I16" s="22" t="s">
        <v>50</v>
      </c>
      <c r="J16" s="21"/>
      <c r="K16" s="20" t="str">
        <f>"260,0"</f>
        <v>260,0</v>
      </c>
      <c r="L16" s="22" t="str">
        <f>"180,7458"</f>
        <v>180,7458</v>
      </c>
      <c r="M16" s="20" t="s">
        <v>52</v>
      </c>
    </row>
    <row r="18" spans="1:5" ht="15" x14ac:dyDescent="0.2">
      <c r="E18" s="9" t="s">
        <v>53</v>
      </c>
    </row>
    <row r="19" spans="1:5" ht="15" x14ac:dyDescent="0.2">
      <c r="E19" s="9" t="s">
        <v>54</v>
      </c>
    </row>
    <row r="20" spans="1:5" ht="15" x14ac:dyDescent="0.2">
      <c r="E20" s="9" t="s">
        <v>55</v>
      </c>
    </row>
    <row r="21" spans="1:5" ht="15" x14ac:dyDescent="0.2">
      <c r="E21" s="9" t="s">
        <v>56</v>
      </c>
    </row>
    <row r="22" spans="1:5" ht="15" x14ac:dyDescent="0.2">
      <c r="E22" s="9" t="s">
        <v>56</v>
      </c>
    </row>
    <row r="23" spans="1:5" ht="15" x14ac:dyDescent="0.2">
      <c r="E23" s="9" t="s">
        <v>57</v>
      </c>
    </row>
    <row r="24" spans="1:5" ht="15" x14ac:dyDescent="0.2">
      <c r="E24" s="9"/>
    </row>
    <row r="26" spans="1:5" ht="18" x14ac:dyDescent="0.25">
      <c r="A26" s="10" t="s">
        <v>58</v>
      </c>
      <c r="B26" s="10"/>
    </row>
    <row r="27" spans="1:5" ht="15" x14ac:dyDescent="0.2">
      <c r="A27" s="11" t="s">
        <v>59</v>
      </c>
      <c r="B27" s="11"/>
    </row>
    <row r="28" spans="1:5" ht="14.25" x14ac:dyDescent="0.2">
      <c r="A28" s="13"/>
      <c r="B28" s="14" t="s">
        <v>60</v>
      </c>
    </row>
    <row r="29" spans="1:5" ht="15" x14ac:dyDescent="0.2">
      <c r="A29" s="15" t="s">
        <v>61</v>
      </c>
      <c r="B29" s="15" t="s">
        <v>62</v>
      </c>
      <c r="C29" s="15" t="s">
        <v>63</v>
      </c>
      <c r="D29" s="15" t="s">
        <v>64</v>
      </c>
      <c r="E29" s="15" t="s">
        <v>65</v>
      </c>
    </row>
    <row r="30" spans="1:5" x14ac:dyDescent="0.2">
      <c r="A30" s="12" t="s">
        <v>283</v>
      </c>
      <c r="B30" s="4" t="s">
        <v>60</v>
      </c>
      <c r="C30" s="4" t="s">
        <v>97</v>
      </c>
      <c r="D30" s="4" t="s">
        <v>37</v>
      </c>
      <c r="E30" s="16" t="s">
        <v>299</v>
      </c>
    </row>
    <row r="31" spans="1:5" x14ac:dyDescent="0.2">
      <c r="A31" s="12" t="s">
        <v>291</v>
      </c>
      <c r="B31" s="4" t="s">
        <v>60</v>
      </c>
      <c r="C31" s="4" t="s">
        <v>148</v>
      </c>
      <c r="D31" s="4" t="s">
        <v>41</v>
      </c>
      <c r="E31" s="16" t="s">
        <v>300</v>
      </c>
    </row>
    <row r="32" spans="1:5" x14ac:dyDescent="0.2">
      <c r="A32" s="12" t="s">
        <v>109</v>
      </c>
      <c r="B32" s="4" t="s">
        <v>60</v>
      </c>
      <c r="C32" s="4" t="s">
        <v>94</v>
      </c>
      <c r="D32" s="4" t="s">
        <v>115</v>
      </c>
      <c r="E32" s="16" t="s">
        <v>301</v>
      </c>
    </row>
    <row r="33" spans="1:5" x14ac:dyDescent="0.2">
      <c r="A33" s="12" t="s">
        <v>156</v>
      </c>
      <c r="B33" s="4" t="s">
        <v>60</v>
      </c>
      <c r="C33" s="4" t="s">
        <v>69</v>
      </c>
      <c r="D33" s="4" t="s">
        <v>289</v>
      </c>
      <c r="E33" s="16" t="s">
        <v>302</v>
      </c>
    </row>
    <row r="35" spans="1:5" ht="14.25" x14ac:dyDescent="0.2">
      <c r="A35" s="13"/>
      <c r="B35" s="14" t="s">
        <v>72</v>
      </c>
    </row>
    <row r="36" spans="1:5" ht="15" x14ac:dyDescent="0.2">
      <c r="A36" s="15" t="s">
        <v>61</v>
      </c>
      <c r="B36" s="15" t="s">
        <v>62</v>
      </c>
      <c r="C36" s="15" t="s">
        <v>63</v>
      </c>
      <c r="D36" s="15" t="s">
        <v>64</v>
      </c>
      <c r="E36" s="15" t="s">
        <v>65</v>
      </c>
    </row>
    <row r="37" spans="1:5" x14ac:dyDescent="0.2">
      <c r="A37" s="12" t="s">
        <v>295</v>
      </c>
      <c r="B37" s="4" t="s">
        <v>303</v>
      </c>
      <c r="C37" s="4" t="s">
        <v>94</v>
      </c>
      <c r="D37" s="4" t="s">
        <v>50</v>
      </c>
      <c r="E37" s="16" t="s">
        <v>304</v>
      </c>
    </row>
  </sheetData>
  <mergeCells count="15">
    <mergeCell ref="A1:M2"/>
    <mergeCell ref="A3:A4"/>
    <mergeCell ref="B3:B4"/>
    <mergeCell ref="C3:C4"/>
    <mergeCell ref="D3:D4"/>
    <mergeCell ref="E3:E4"/>
    <mergeCell ref="F3:F4"/>
    <mergeCell ref="G3:J3"/>
    <mergeCell ref="A14:L14"/>
    <mergeCell ref="K3:K4"/>
    <mergeCell ref="L3:L4"/>
    <mergeCell ref="M3:M4"/>
    <mergeCell ref="A5:L5"/>
    <mergeCell ref="A8:L8"/>
    <mergeCell ref="A11:L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3" sqref="A3:A4"/>
    </sheetView>
  </sheetViews>
  <sheetFormatPr defaultColWidth="9.140625" defaultRowHeight="12.75" x14ac:dyDescent="0.2"/>
  <cols>
    <col min="1" max="1" width="24.7109375" style="4" bestFit="1" customWidth="1"/>
    <col min="2" max="2" width="25.28515625" style="4" bestFit="1" customWidth="1"/>
    <col min="3" max="3" width="10.140625" style="4" bestFit="1" customWidth="1"/>
    <col min="4" max="4" width="8.28515625" style="4" bestFit="1" customWidth="1"/>
    <col min="5" max="5" width="21.7109375" style="4" bestFit="1" customWidth="1"/>
    <col min="6" max="6" width="30.28515625" style="4" bestFit="1" customWidth="1"/>
    <col min="7" max="9" width="5.5703125" style="3" bestFit="1" customWidth="1"/>
    <col min="10" max="10" width="5" style="3" customWidth="1"/>
    <col min="11" max="11" width="11.5703125" style="4" customWidth="1"/>
    <col min="12" max="12" width="8.5703125" style="3" bestFit="1" customWidth="1"/>
    <col min="13" max="13" width="8.28515625" style="4" bestFit="1" customWidth="1"/>
    <col min="14" max="16384" width="9.140625" style="3"/>
  </cols>
  <sheetData>
    <row r="1" spans="1:13" s="2" customFormat="1" ht="28.9" customHeight="1" x14ac:dyDescent="0.2">
      <c r="A1" s="49" t="s">
        <v>357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57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 x14ac:dyDescent="0.2">
      <c r="A3" s="55" t="s">
        <v>0</v>
      </c>
      <c r="B3" s="57" t="s">
        <v>6</v>
      </c>
      <c r="C3" s="57" t="s">
        <v>7</v>
      </c>
      <c r="D3" s="44" t="s">
        <v>9</v>
      </c>
      <c r="E3" s="44" t="s">
        <v>4</v>
      </c>
      <c r="F3" s="44" t="s">
        <v>8</v>
      </c>
      <c r="G3" s="44" t="s">
        <v>11</v>
      </c>
      <c r="H3" s="44"/>
      <c r="I3" s="44"/>
      <c r="J3" s="44"/>
      <c r="K3" s="44" t="s">
        <v>151</v>
      </c>
      <c r="L3" s="44" t="s">
        <v>3</v>
      </c>
      <c r="M3" s="46" t="s">
        <v>2</v>
      </c>
    </row>
    <row r="4" spans="1:13" s="1" customFormat="1" ht="30" customHeight="1" thickBot="1" x14ac:dyDescent="0.25">
      <c r="A4" s="56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45"/>
      <c r="L4" s="45"/>
      <c r="M4" s="47"/>
    </row>
    <row r="5" spans="1:13" ht="15" x14ac:dyDescent="0.2">
      <c r="A5" s="48" t="s">
        <v>44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x14ac:dyDescent="0.2">
      <c r="A6" s="6" t="s">
        <v>278</v>
      </c>
      <c r="B6" s="6" t="s">
        <v>279</v>
      </c>
      <c r="C6" s="6" t="s">
        <v>280</v>
      </c>
      <c r="D6" s="6" t="str">
        <f>"0,5860"</f>
        <v>0,5860</v>
      </c>
      <c r="E6" s="6" t="s">
        <v>18</v>
      </c>
      <c r="F6" s="6" t="s">
        <v>281</v>
      </c>
      <c r="G6" s="8" t="s">
        <v>21</v>
      </c>
      <c r="H6" s="8" t="s">
        <v>173</v>
      </c>
      <c r="I6" s="7" t="s">
        <v>36</v>
      </c>
      <c r="J6" s="8"/>
      <c r="K6" s="6" t="str">
        <f>"250,0"</f>
        <v>250,0</v>
      </c>
      <c r="L6" s="7" t="str">
        <f>"146,5000"</f>
        <v>146,5000</v>
      </c>
      <c r="M6" s="6" t="s">
        <v>52</v>
      </c>
    </row>
    <row r="8" spans="1:13" ht="15" x14ac:dyDescent="0.2">
      <c r="E8" s="9" t="s">
        <v>53</v>
      </c>
    </row>
    <row r="9" spans="1:13" ht="15" x14ac:dyDescent="0.2">
      <c r="E9" s="9" t="s">
        <v>54</v>
      </c>
    </row>
    <row r="10" spans="1:13" ht="15" x14ac:dyDescent="0.2">
      <c r="E10" s="9" t="s">
        <v>55</v>
      </c>
    </row>
    <row r="11" spans="1:13" ht="15" x14ac:dyDescent="0.2">
      <c r="E11" s="9" t="s">
        <v>56</v>
      </c>
    </row>
    <row r="12" spans="1:13" ht="15" x14ac:dyDescent="0.2">
      <c r="E12" s="9" t="s">
        <v>56</v>
      </c>
    </row>
    <row r="13" spans="1:13" ht="15" x14ac:dyDescent="0.2">
      <c r="E13" s="9" t="s">
        <v>57</v>
      </c>
    </row>
    <row r="14" spans="1:13" ht="15" x14ac:dyDescent="0.2">
      <c r="E14" s="9"/>
    </row>
    <row r="16" spans="1:13" ht="18" x14ac:dyDescent="0.25">
      <c r="A16" s="10" t="s">
        <v>58</v>
      </c>
      <c r="B16" s="10"/>
    </row>
    <row r="17" spans="1:5" ht="15" x14ac:dyDescent="0.2">
      <c r="A17" s="11" t="s">
        <v>59</v>
      </c>
      <c r="B17" s="11"/>
    </row>
    <row r="18" spans="1:5" ht="14.25" x14ac:dyDescent="0.2">
      <c r="A18" s="13"/>
      <c r="B18" s="14" t="s">
        <v>60</v>
      </c>
    </row>
    <row r="19" spans="1:5" ht="15" x14ac:dyDescent="0.2">
      <c r="A19" s="15" t="s">
        <v>61</v>
      </c>
      <c r="B19" s="15" t="s">
        <v>62</v>
      </c>
      <c r="C19" s="15" t="s">
        <v>63</v>
      </c>
      <c r="D19" s="15" t="s">
        <v>64</v>
      </c>
      <c r="E19" s="15" t="s">
        <v>65</v>
      </c>
    </row>
    <row r="20" spans="1:5" x14ac:dyDescent="0.2">
      <c r="A20" s="12" t="s">
        <v>277</v>
      </c>
      <c r="B20" s="4" t="s">
        <v>60</v>
      </c>
      <c r="C20" s="4" t="s">
        <v>74</v>
      </c>
      <c r="D20" s="4" t="s">
        <v>36</v>
      </c>
      <c r="E20" s="16" t="s">
        <v>282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>
      <selection activeCell="A3" sqref="A3:A4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0.140625" style="4" bestFit="1" customWidth="1"/>
    <col min="4" max="4" width="8.28515625" style="4" bestFit="1" customWidth="1"/>
    <col min="5" max="5" width="21.7109375" style="4" bestFit="1" customWidth="1"/>
    <col min="6" max="6" width="28" style="4" bestFit="1" customWidth="1"/>
    <col min="7" max="9" width="5.5703125" style="3" bestFit="1" customWidth="1"/>
    <col min="10" max="10" width="4.5703125" style="3" bestFit="1" customWidth="1"/>
    <col min="11" max="11" width="7.7109375" style="4" bestFit="1" customWidth="1"/>
    <col min="12" max="12" width="8.5703125" style="3" bestFit="1" customWidth="1"/>
    <col min="13" max="13" width="31.7109375" style="4" bestFit="1" customWidth="1"/>
    <col min="14" max="16384" width="9.140625" style="3"/>
  </cols>
  <sheetData>
    <row r="1" spans="1:13" s="2" customFormat="1" ht="28.9" customHeight="1" x14ac:dyDescent="0.2">
      <c r="A1" s="49" t="s">
        <v>358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1.9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 x14ac:dyDescent="0.2">
      <c r="A3" s="55" t="s">
        <v>0</v>
      </c>
      <c r="B3" s="57" t="s">
        <v>6</v>
      </c>
      <c r="C3" s="57" t="s">
        <v>7</v>
      </c>
      <c r="D3" s="44" t="s">
        <v>9</v>
      </c>
      <c r="E3" s="44" t="s">
        <v>4</v>
      </c>
      <c r="F3" s="44" t="s">
        <v>8</v>
      </c>
      <c r="G3" s="44" t="s">
        <v>11</v>
      </c>
      <c r="H3" s="44"/>
      <c r="I3" s="44"/>
      <c r="J3" s="44"/>
      <c r="K3" s="44" t="s">
        <v>151</v>
      </c>
      <c r="L3" s="44" t="s">
        <v>3</v>
      </c>
      <c r="M3" s="46" t="s">
        <v>2</v>
      </c>
    </row>
    <row r="4" spans="1:13" s="1" customFormat="1" ht="31.5" customHeight="1" thickBot="1" x14ac:dyDescent="0.25">
      <c r="A4" s="56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45"/>
      <c r="L4" s="45"/>
      <c r="M4" s="47"/>
    </row>
    <row r="5" spans="1:13" ht="15" x14ac:dyDescent="0.2">
      <c r="A5" s="48" t="s">
        <v>216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x14ac:dyDescent="0.2">
      <c r="A6" s="6" t="s">
        <v>218</v>
      </c>
      <c r="B6" s="6" t="s">
        <v>219</v>
      </c>
      <c r="C6" s="6" t="s">
        <v>220</v>
      </c>
      <c r="D6" s="6" t="str">
        <f>"1,3553"</f>
        <v>1,3553</v>
      </c>
      <c r="E6" s="6" t="s">
        <v>18</v>
      </c>
      <c r="F6" s="6" t="s">
        <v>49</v>
      </c>
      <c r="G6" s="7" t="s">
        <v>221</v>
      </c>
      <c r="H6" s="7" t="s">
        <v>222</v>
      </c>
      <c r="I6" s="8" t="s">
        <v>223</v>
      </c>
      <c r="J6" s="8"/>
      <c r="K6" s="6" t="str">
        <f>"47,5"</f>
        <v>47,5</v>
      </c>
      <c r="L6" s="7" t="str">
        <f>"64,3767"</f>
        <v>64,3767</v>
      </c>
      <c r="M6" s="6" t="s">
        <v>224</v>
      </c>
    </row>
    <row r="8" spans="1:13" ht="15" x14ac:dyDescent="0.2">
      <c r="A8" s="58" t="s">
        <v>225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3" x14ac:dyDescent="0.2">
      <c r="A9" s="6" t="s">
        <v>227</v>
      </c>
      <c r="B9" s="6" t="s">
        <v>228</v>
      </c>
      <c r="C9" s="6" t="s">
        <v>229</v>
      </c>
      <c r="D9" s="6" t="str">
        <f>"1,2036"</f>
        <v>1,2036</v>
      </c>
      <c r="E9" s="6" t="s">
        <v>18</v>
      </c>
      <c r="F9" s="6" t="s">
        <v>35</v>
      </c>
      <c r="G9" s="7" t="s">
        <v>230</v>
      </c>
      <c r="H9" s="7" t="s">
        <v>231</v>
      </c>
      <c r="I9" s="8" t="s">
        <v>232</v>
      </c>
      <c r="J9" s="8"/>
      <c r="K9" s="6" t="str">
        <f>"30,0"</f>
        <v>30,0</v>
      </c>
      <c r="L9" s="7" t="str">
        <f>"36,1080"</f>
        <v>36,1080</v>
      </c>
      <c r="M9" s="6" t="s">
        <v>161</v>
      </c>
    </row>
    <row r="11" spans="1:13" ht="15" x14ac:dyDescent="0.2">
      <c r="A11" s="58" t="s">
        <v>13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</row>
    <row r="12" spans="1:13" x14ac:dyDescent="0.2">
      <c r="A12" s="17" t="s">
        <v>46</v>
      </c>
      <c r="B12" s="17" t="s">
        <v>233</v>
      </c>
      <c r="C12" s="17" t="s">
        <v>234</v>
      </c>
      <c r="D12" s="17" t="str">
        <f>"0,6939"</f>
        <v>0,6939</v>
      </c>
      <c r="E12" s="17" t="s">
        <v>18</v>
      </c>
      <c r="F12" s="17" t="s">
        <v>49</v>
      </c>
      <c r="G12" s="19" t="s">
        <v>83</v>
      </c>
      <c r="H12" s="19" t="s">
        <v>235</v>
      </c>
      <c r="I12" s="19" t="s">
        <v>160</v>
      </c>
      <c r="J12" s="18"/>
      <c r="K12" s="17" t="str">
        <f>"102,5"</f>
        <v>102,5</v>
      </c>
      <c r="L12" s="19" t="str">
        <f>"71,1247"</f>
        <v>71,1247</v>
      </c>
      <c r="M12" s="17" t="s">
        <v>236</v>
      </c>
    </row>
    <row r="13" spans="1:13" x14ac:dyDescent="0.2">
      <c r="A13" s="20" t="s">
        <v>238</v>
      </c>
      <c r="B13" s="20" t="s">
        <v>239</v>
      </c>
      <c r="C13" s="20" t="s">
        <v>240</v>
      </c>
      <c r="D13" s="20" t="str">
        <f>"0,6975"</f>
        <v>0,6975</v>
      </c>
      <c r="E13" s="20" t="s">
        <v>18</v>
      </c>
      <c r="F13" s="20" t="s">
        <v>49</v>
      </c>
      <c r="G13" s="22" t="s">
        <v>85</v>
      </c>
      <c r="H13" s="22" t="s">
        <v>82</v>
      </c>
      <c r="I13" s="21" t="s">
        <v>23</v>
      </c>
      <c r="J13" s="21"/>
      <c r="K13" s="20" t="str">
        <f>"120,0"</f>
        <v>120,0</v>
      </c>
      <c r="L13" s="22" t="str">
        <f>"83,7000"</f>
        <v>83,7000</v>
      </c>
      <c r="M13" s="20" t="s">
        <v>52</v>
      </c>
    </row>
    <row r="15" spans="1:13" ht="15" x14ac:dyDescent="0.2">
      <c r="A15" s="58" t="s">
        <v>132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</row>
    <row r="16" spans="1:13" x14ac:dyDescent="0.2">
      <c r="A16" s="17" t="s">
        <v>242</v>
      </c>
      <c r="B16" s="17" t="s">
        <v>243</v>
      </c>
      <c r="C16" s="17" t="s">
        <v>165</v>
      </c>
      <c r="D16" s="17" t="str">
        <f>"0,6391"</f>
        <v>0,6391</v>
      </c>
      <c r="E16" s="17" t="s">
        <v>18</v>
      </c>
      <c r="F16" s="17" t="s">
        <v>244</v>
      </c>
      <c r="G16" s="19" t="s">
        <v>40</v>
      </c>
      <c r="H16" s="19" t="s">
        <v>245</v>
      </c>
      <c r="I16" s="19" t="s">
        <v>91</v>
      </c>
      <c r="J16" s="18"/>
      <c r="K16" s="17" t="str">
        <f>"170,0"</f>
        <v>170,0</v>
      </c>
      <c r="L16" s="19" t="str">
        <f>"108,6470"</f>
        <v>108,6470</v>
      </c>
      <c r="M16" s="17" t="s">
        <v>29</v>
      </c>
    </row>
    <row r="17" spans="1:13" x14ac:dyDescent="0.2">
      <c r="A17" s="20" t="s">
        <v>247</v>
      </c>
      <c r="B17" s="20" t="s">
        <v>248</v>
      </c>
      <c r="C17" s="20" t="s">
        <v>249</v>
      </c>
      <c r="D17" s="20" t="str">
        <f>"0,6406"</f>
        <v>0,6406</v>
      </c>
      <c r="E17" s="20" t="s">
        <v>18</v>
      </c>
      <c r="F17" s="20" t="s">
        <v>35</v>
      </c>
      <c r="G17" s="22" t="s">
        <v>38</v>
      </c>
      <c r="H17" s="22" t="s">
        <v>24</v>
      </c>
      <c r="I17" s="21" t="s">
        <v>250</v>
      </c>
      <c r="J17" s="21"/>
      <c r="K17" s="20" t="str">
        <f>"145,0"</f>
        <v>145,0</v>
      </c>
      <c r="L17" s="22" t="str">
        <f>"92,8870"</f>
        <v>92,8870</v>
      </c>
      <c r="M17" s="20" t="s">
        <v>251</v>
      </c>
    </row>
    <row r="19" spans="1:13" ht="15" x14ac:dyDescent="0.2">
      <c r="A19" s="58" t="s">
        <v>86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</row>
    <row r="20" spans="1:13" x14ac:dyDescent="0.2">
      <c r="A20" s="6" t="s">
        <v>253</v>
      </c>
      <c r="B20" s="6" t="s">
        <v>254</v>
      </c>
      <c r="C20" s="6" t="s">
        <v>255</v>
      </c>
      <c r="D20" s="6" t="str">
        <f>"0,6116"</f>
        <v>0,6116</v>
      </c>
      <c r="E20" s="6" t="s">
        <v>18</v>
      </c>
      <c r="F20" s="6" t="s">
        <v>103</v>
      </c>
      <c r="G20" s="8" t="s">
        <v>82</v>
      </c>
      <c r="H20" s="7" t="s">
        <v>82</v>
      </c>
      <c r="I20" s="8" t="s">
        <v>23</v>
      </c>
      <c r="J20" s="8"/>
      <c r="K20" s="6" t="str">
        <f>"120,0"</f>
        <v>120,0</v>
      </c>
      <c r="L20" s="7" t="str">
        <f>"96,5105"</f>
        <v>96,5105</v>
      </c>
      <c r="M20" s="6" t="s">
        <v>52</v>
      </c>
    </row>
    <row r="22" spans="1:13" ht="15" x14ac:dyDescent="0.2">
      <c r="A22" s="58" t="s">
        <v>30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</row>
    <row r="23" spans="1:13" x14ac:dyDescent="0.2">
      <c r="A23" s="6" t="s">
        <v>257</v>
      </c>
      <c r="B23" s="6" t="s">
        <v>258</v>
      </c>
      <c r="C23" s="6" t="s">
        <v>259</v>
      </c>
      <c r="D23" s="6" t="str">
        <f>"0,5897"</f>
        <v>0,5897</v>
      </c>
      <c r="E23" s="6" t="s">
        <v>18</v>
      </c>
      <c r="F23" s="6" t="s">
        <v>260</v>
      </c>
      <c r="G23" s="7" t="s">
        <v>91</v>
      </c>
      <c r="H23" s="7" t="s">
        <v>92</v>
      </c>
      <c r="I23" s="7" t="s">
        <v>26</v>
      </c>
      <c r="J23" s="8"/>
      <c r="K23" s="6" t="str">
        <f>"190,0"</f>
        <v>190,0</v>
      </c>
      <c r="L23" s="7" t="str">
        <f>"112,0430"</f>
        <v>112,0430</v>
      </c>
      <c r="M23" s="6" t="s">
        <v>52</v>
      </c>
    </row>
    <row r="25" spans="1:13" ht="15" x14ac:dyDescent="0.2">
      <c r="A25" s="58" t="s">
        <v>196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</row>
    <row r="26" spans="1:13" x14ac:dyDescent="0.2">
      <c r="A26" s="6" t="s">
        <v>262</v>
      </c>
      <c r="B26" s="6" t="s">
        <v>263</v>
      </c>
      <c r="C26" s="6" t="s">
        <v>264</v>
      </c>
      <c r="D26" s="6" t="str">
        <f>"0,5687"</f>
        <v>0,5687</v>
      </c>
      <c r="E26" s="6" t="s">
        <v>18</v>
      </c>
      <c r="F26" s="6" t="s">
        <v>265</v>
      </c>
      <c r="G26" s="7" t="s">
        <v>201</v>
      </c>
      <c r="H26" s="8" t="s">
        <v>93</v>
      </c>
      <c r="I26" s="8" t="s">
        <v>93</v>
      </c>
      <c r="J26" s="8"/>
      <c r="K26" s="6" t="str">
        <f>"175,0"</f>
        <v>175,0</v>
      </c>
      <c r="L26" s="7" t="str">
        <f>"99,5225"</f>
        <v>99,5225</v>
      </c>
      <c r="M26" s="6" t="s">
        <v>52</v>
      </c>
    </row>
    <row r="28" spans="1:13" ht="15" x14ac:dyDescent="0.2">
      <c r="E28" s="9" t="s">
        <v>53</v>
      </c>
    </row>
    <row r="29" spans="1:13" ht="15" x14ac:dyDescent="0.2">
      <c r="E29" s="9" t="s">
        <v>54</v>
      </c>
    </row>
    <row r="30" spans="1:13" ht="15" x14ac:dyDescent="0.2">
      <c r="E30" s="9" t="s">
        <v>55</v>
      </c>
    </row>
    <row r="31" spans="1:13" ht="15" x14ac:dyDescent="0.2">
      <c r="E31" s="9" t="s">
        <v>56</v>
      </c>
    </row>
    <row r="32" spans="1:13" ht="15" x14ac:dyDescent="0.2">
      <c r="E32" s="9" t="s">
        <v>56</v>
      </c>
    </row>
    <row r="33" spans="1:5" ht="15" x14ac:dyDescent="0.2">
      <c r="E33" s="9" t="s">
        <v>57</v>
      </c>
    </row>
    <row r="34" spans="1:5" ht="15" x14ac:dyDescent="0.2">
      <c r="E34" s="9"/>
    </row>
    <row r="36" spans="1:5" ht="18" x14ac:dyDescent="0.25">
      <c r="A36" s="10" t="s">
        <v>58</v>
      </c>
      <c r="B36" s="10"/>
    </row>
    <row r="37" spans="1:5" ht="15" x14ac:dyDescent="0.2">
      <c r="A37" s="11" t="s">
        <v>125</v>
      </c>
      <c r="B37" s="11"/>
    </row>
    <row r="38" spans="1:5" ht="14.25" x14ac:dyDescent="0.2">
      <c r="A38" s="13"/>
      <c r="B38" s="14" t="s">
        <v>60</v>
      </c>
    </row>
    <row r="39" spans="1:5" ht="15" x14ac:dyDescent="0.2">
      <c r="A39" s="15" t="s">
        <v>61</v>
      </c>
      <c r="B39" s="15" t="s">
        <v>62</v>
      </c>
      <c r="C39" s="15" t="s">
        <v>63</v>
      </c>
      <c r="D39" s="15" t="s">
        <v>64</v>
      </c>
      <c r="E39" s="15" t="s">
        <v>65</v>
      </c>
    </row>
    <row r="40" spans="1:5" x14ac:dyDescent="0.2">
      <c r="A40" s="12" t="s">
        <v>217</v>
      </c>
      <c r="B40" s="4" t="s">
        <v>60</v>
      </c>
      <c r="C40" s="4" t="s">
        <v>266</v>
      </c>
      <c r="D40" s="4" t="s">
        <v>222</v>
      </c>
      <c r="E40" s="16" t="s">
        <v>267</v>
      </c>
    </row>
    <row r="41" spans="1:5" x14ac:dyDescent="0.2">
      <c r="A41" s="12" t="s">
        <v>226</v>
      </c>
      <c r="B41" s="4" t="s">
        <v>60</v>
      </c>
      <c r="C41" s="4" t="s">
        <v>268</v>
      </c>
      <c r="D41" s="4" t="s">
        <v>231</v>
      </c>
      <c r="E41" s="16" t="s">
        <v>269</v>
      </c>
    </row>
    <row r="44" spans="1:5" ht="15" x14ac:dyDescent="0.2">
      <c r="A44" s="11" t="s">
        <v>59</v>
      </c>
      <c r="B44" s="11"/>
    </row>
    <row r="45" spans="1:5" ht="14.25" x14ac:dyDescent="0.2">
      <c r="A45" s="13"/>
      <c r="B45" s="14" t="s">
        <v>203</v>
      </c>
    </row>
    <row r="46" spans="1:5" ht="15" x14ac:dyDescent="0.2">
      <c r="A46" s="15" t="s">
        <v>61</v>
      </c>
      <c r="B46" s="15" t="s">
        <v>62</v>
      </c>
      <c r="C46" s="15" t="s">
        <v>63</v>
      </c>
      <c r="D46" s="15" t="s">
        <v>64</v>
      </c>
      <c r="E46" s="15" t="s">
        <v>65</v>
      </c>
    </row>
    <row r="47" spans="1:5" x14ac:dyDescent="0.2">
      <c r="A47" s="12" t="s">
        <v>45</v>
      </c>
      <c r="B47" s="4" t="s">
        <v>204</v>
      </c>
      <c r="C47" s="4" t="s">
        <v>69</v>
      </c>
      <c r="D47" s="4" t="s">
        <v>160</v>
      </c>
      <c r="E47" s="16" t="s">
        <v>270</v>
      </c>
    </row>
    <row r="49" spans="1:5" ht="14.25" x14ac:dyDescent="0.2">
      <c r="A49" s="13"/>
      <c r="B49" s="14" t="s">
        <v>60</v>
      </c>
    </row>
    <row r="50" spans="1:5" ht="15" x14ac:dyDescent="0.2">
      <c r="A50" s="15" t="s">
        <v>61</v>
      </c>
      <c r="B50" s="15" t="s">
        <v>62</v>
      </c>
      <c r="C50" s="15" t="s">
        <v>63</v>
      </c>
      <c r="D50" s="15" t="s">
        <v>64</v>
      </c>
      <c r="E50" s="15" t="s">
        <v>65</v>
      </c>
    </row>
    <row r="51" spans="1:5" x14ac:dyDescent="0.2">
      <c r="A51" s="12" t="s">
        <v>241</v>
      </c>
      <c r="B51" s="4" t="s">
        <v>60</v>
      </c>
      <c r="C51" s="4" t="s">
        <v>148</v>
      </c>
      <c r="D51" s="4" t="s">
        <v>91</v>
      </c>
      <c r="E51" s="16" t="s">
        <v>271</v>
      </c>
    </row>
    <row r="52" spans="1:5" x14ac:dyDescent="0.2">
      <c r="A52" s="12" t="s">
        <v>261</v>
      </c>
      <c r="B52" s="4" t="s">
        <v>60</v>
      </c>
      <c r="C52" s="4" t="s">
        <v>214</v>
      </c>
      <c r="D52" s="4" t="s">
        <v>201</v>
      </c>
      <c r="E52" s="16" t="s">
        <v>272</v>
      </c>
    </row>
    <row r="53" spans="1:5" x14ac:dyDescent="0.2">
      <c r="A53" s="12" t="s">
        <v>246</v>
      </c>
      <c r="B53" s="4" t="s">
        <v>60</v>
      </c>
      <c r="C53" s="4" t="s">
        <v>148</v>
      </c>
      <c r="D53" s="4" t="s">
        <v>24</v>
      </c>
      <c r="E53" s="16" t="s">
        <v>273</v>
      </c>
    </row>
    <row r="54" spans="1:5" x14ac:dyDescent="0.2">
      <c r="A54" s="12" t="s">
        <v>237</v>
      </c>
      <c r="B54" s="4" t="s">
        <v>60</v>
      </c>
      <c r="C54" s="4" t="s">
        <v>69</v>
      </c>
      <c r="D54" s="4" t="s">
        <v>82</v>
      </c>
      <c r="E54" s="16" t="s">
        <v>274</v>
      </c>
    </row>
    <row r="56" spans="1:5" ht="14.25" x14ac:dyDescent="0.2">
      <c r="A56" s="13"/>
      <c r="B56" s="14" t="s">
        <v>72</v>
      </c>
    </row>
    <row r="57" spans="1:5" ht="15" x14ac:dyDescent="0.2">
      <c r="A57" s="15" t="s">
        <v>61</v>
      </c>
      <c r="B57" s="15" t="s">
        <v>62</v>
      </c>
      <c r="C57" s="15" t="s">
        <v>63</v>
      </c>
      <c r="D57" s="15" t="s">
        <v>64</v>
      </c>
      <c r="E57" s="15" t="s">
        <v>65</v>
      </c>
    </row>
    <row r="58" spans="1:5" x14ac:dyDescent="0.2">
      <c r="A58" s="12" t="s">
        <v>256</v>
      </c>
      <c r="B58" s="4" t="s">
        <v>129</v>
      </c>
      <c r="C58" s="4" t="s">
        <v>66</v>
      </c>
      <c r="D58" s="4" t="s">
        <v>26</v>
      </c>
      <c r="E58" s="16" t="s">
        <v>275</v>
      </c>
    </row>
    <row r="59" spans="1:5" x14ac:dyDescent="0.2">
      <c r="A59" s="12" t="s">
        <v>252</v>
      </c>
      <c r="B59" s="4" t="s">
        <v>73</v>
      </c>
      <c r="C59" s="4" t="s">
        <v>94</v>
      </c>
      <c r="D59" s="4" t="s">
        <v>82</v>
      </c>
      <c r="E59" s="16" t="s">
        <v>276</v>
      </c>
    </row>
  </sheetData>
  <mergeCells count="18"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A15:L15"/>
    <mergeCell ref="A19:L19"/>
    <mergeCell ref="A22:L22"/>
    <mergeCell ref="A25:L25"/>
    <mergeCell ref="K3:K4"/>
    <mergeCell ref="L3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sqref="A1:M2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0.140625" style="4" bestFit="1" customWidth="1"/>
    <col min="4" max="4" width="8.28515625" style="4" bestFit="1" customWidth="1"/>
    <col min="5" max="5" width="21.7109375" style="4" bestFit="1" customWidth="1"/>
    <col min="6" max="6" width="33.140625" style="4" bestFit="1" customWidth="1"/>
    <col min="7" max="9" width="5.5703125" style="3" bestFit="1" customWidth="1"/>
    <col min="10" max="10" width="4.5703125" style="3" bestFit="1" customWidth="1"/>
    <col min="11" max="11" width="7.7109375" style="4" bestFit="1" customWidth="1"/>
    <col min="12" max="12" width="8.5703125" style="3" bestFit="1" customWidth="1"/>
    <col min="13" max="13" width="31.7109375" style="4" bestFit="1" customWidth="1"/>
    <col min="14" max="16384" width="9.140625" style="3"/>
  </cols>
  <sheetData>
    <row r="1" spans="1:13" s="2" customFormat="1" ht="28.9" customHeight="1" x14ac:dyDescent="0.2">
      <c r="A1" s="49" t="s">
        <v>359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1.9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 x14ac:dyDescent="0.2">
      <c r="A3" s="55" t="s">
        <v>0</v>
      </c>
      <c r="B3" s="57" t="s">
        <v>6</v>
      </c>
      <c r="C3" s="57" t="s">
        <v>7</v>
      </c>
      <c r="D3" s="44" t="s">
        <v>9</v>
      </c>
      <c r="E3" s="44" t="s">
        <v>4</v>
      </c>
      <c r="F3" s="44" t="s">
        <v>8</v>
      </c>
      <c r="G3" s="44" t="s">
        <v>11</v>
      </c>
      <c r="H3" s="44"/>
      <c r="I3" s="44"/>
      <c r="J3" s="44"/>
      <c r="K3" s="44" t="s">
        <v>151</v>
      </c>
      <c r="L3" s="44" t="s">
        <v>3</v>
      </c>
      <c r="M3" s="46" t="s">
        <v>2</v>
      </c>
    </row>
    <row r="4" spans="1:13" s="1" customFormat="1" ht="36" customHeight="1" thickBot="1" x14ac:dyDescent="0.25">
      <c r="A4" s="56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45"/>
      <c r="L4" s="45"/>
      <c r="M4" s="47"/>
    </row>
    <row r="5" spans="1:13" ht="15" x14ac:dyDescent="0.2">
      <c r="A5" s="48" t="s">
        <v>13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x14ac:dyDescent="0.2">
      <c r="A6" s="17" t="s">
        <v>153</v>
      </c>
      <c r="B6" s="17" t="s">
        <v>154</v>
      </c>
      <c r="C6" s="17" t="s">
        <v>155</v>
      </c>
      <c r="D6" s="17" t="str">
        <f>"0,6704"</f>
        <v>0,6704</v>
      </c>
      <c r="E6" s="17" t="s">
        <v>18</v>
      </c>
      <c r="F6" s="17" t="s">
        <v>19</v>
      </c>
      <c r="G6" s="19" t="s">
        <v>24</v>
      </c>
      <c r="H6" s="19" t="s">
        <v>25</v>
      </c>
      <c r="I6" s="19" t="s">
        <v>40</v>
      </c>
      <c r="J6" s="18"/>
      <c r="K6" s="17" t="str">
        <f>"160,0"</f>
        <v>160,0</v>
      </c>
      <c r="L6" s="19" t="str">
        <f>"107,2640"</f>
        <v>107,2640</v>
      </c>
      <c r="M6" s="17" t="s">
        <v>29</v>
      </c>
    </row>
    <row r="7" spans="1:13" x14ac:dyDescent="0.2">
      <c r="A7" s="20" t="s">
        <v>157</v>
      </c>
      <c r="B7" s="20" t="s">
        <v>158</v>
      </c>
      <c r="C7" s="20" t="s">
        <v>159</v>
      </c>
      <c r="D7" s="20" t="str">
        <f>"0,6838"</f>
        <v>0,6838</v>
      </c>
      <c r="E7" s="20" t="s">
        <v>18</v>
      </c>
      <c r="F7" s="20" t="s">
        <v>35</v>
      </c>
      <c r="G7" s="22" t="s">
        <v>160</v>
      </c>
      <c r="H7" s="22" t="s">
        <v>104</v>
      </c>
      <c r="I7" s="22" t="s">
        <v>138</v>
      </c>
      <c r="J7" s="21"/>
      <c r="K7" s="20" t="str">
        <f>"112,5"</f>
        <v>112,5</v>
      </c>
      <c r="L7" s="22" t="str">
        <f>"76,9275"</f>
        <v>76,9275</v>
      </c>
      <c r="M7" s="20" t="s">
        <v>161</v>
      </c>
    </row>
    <row r="9" spans="1:13" ht="15" x14ac:dyDescent="0.2">
      <c r="A9" s="58" t="s">
        <v>132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1:13" x14ac:dyDescent="0.2">
      <c r="A10" s="17" t="s">
        <v>163</v>
      </c>
      <c r="B10" s="17" t="s">
        <v>164</v>
      </c>
      <c r="C10" s="17" t="s">
        <v>165</v>
      </c>
      <c r="D10" s="17" t="str">
        <f>"0,6391"</f>
        <v>0,6391</v>
      </c>
      <c r="E10" s="17" t="s">
        <v>18</v>
      </c>
      <c r="F10" s="17" t="s">
        <v>35</v>
      </c>
      <c r="G10" s="18" t="s">
        <v>85</v>
      </c>
      <c r="H10" s="19" t="s">
        <v>166</v>
      </c>
      <c r="I10" s="19" t="s">
        <v>82</v>
      </c>
      <c r="J10" s="18"/>
      <c r="K10" s="17" t="str">
        <f>"120,0"</f>
        <v>120,0</v>
      </c>
      <c r="L10" s="19" t="str">
        <f>"76,6920"</f>
        <v>76,6920</v>
      </c>
      <c r="M10" s="17" t="s">
        <v>167</v>
      </c>
    </row>
    <row r="11" spans="1:13" x14ac:dyDescent="0.2">
      <c r="A11" s="23" t="s">
        <v>169</v>
      </c>
      <c r="B11" s="23" t="s">
        <v>170</v>
      </c>
      <c r="C11" s="23" t="s">
        <v>171</v>
      </c>
      <c r="D11" s="23" t="str">
        <f>"0,6424"</f>
        <v>0,6424</v>
      </c>
      <c r="E11" s="23" t="s">
        <v>18</v>
      </c>
      <c r="F11" s="23" t="s">
        <v>172</v>
      </c>
      <c r="G11" s="25" t="s">
        <v>21</v>
      </c>
      <c r="H11" s="25" t="s">
        <v>173</v>
      </c>
      <c r="I11" s="25" t="s">
        <v>36</v>
      </c>
      <c r="J11" s="24"/>
      <c r="K11" s="23" t="str">
        <f>"250,0"</f>
        <v>250,0</v>
      </c>
      <c r="L11" s="25" t="str">
        <f>"160,6000"</f>
        <v>160,6000</v>
      </c>
      <c r="M11" s="23" t="s">
        <v>52</v>
      </c>
    </row>
    <row r="12" spans="1:13" x14ac:dyDescent="0.2">
      <c r="A12" s="20" t="s">
        <v>175</v>
      </c>
      <c r="B12" s="20" t="s">
        <v>176</v>
      </c>
      <c r="C12" s="20" t="s">
        <v>177</v>
      </c>
      <c r="D12" s="20" t="str">
        <f>"0,6503"</f>
        <v>0,6503</v>
      </c>
      <c r="E12" s="20" t="s">
        <v>18</v>
      </c>
      <c r="F12" s="20" t="s">
        <v>103</v>
      </c>
      <c r="G12" s="22" t="s">
        <v>178</v>
      </c>
      <c r="H12" s="22" t="s">
        <v>179</v>
      </c>
      <c r="I12" s="22" t="s">
        <v>93</v>
      </c>
      <c r="J12" s="21"/>
      <c r="K12" s="20" t="str">
        <f>"185,0"</f>
        <v>185,0</v>
      </c>
      <c r="L12" s="22" t="str">
        <f>"152,5474"</f>
        <v>152,5474</v>
      </c>
      <c r="M12" s="20" t="s">
        <v>52</v>
      </c>
    </row>
    <row r="14" spans="1:13" ht="15" x14ac:dyDescent="0.2">
      <c r="A14" s="58" t="s">
        <v>86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</row>
    <row r="15" spans="1:13" x14ac:dyDescent="0.2">
      <c r="A15" s="6" t="s">
        <v>181</v>
      </c>
      <c r="B15" s="6" t="s">
        <v>182</v>
      </c>
      <c r="C15" s="6" t="s">
        <v>183</v>
      </c>
      <c r="D15" s="6" t="str">
        <f>"0,6088"</f>
        <v>0,6088</v>
      </c>
      <c r="E15" s="6" t="s">
        <v>18</v>
      </c>
      <c r="F15" s="6" t="s">
        <v>103</v>
      </c>
      <c r="G15" s="7" t="s">
        <v>26</v>
      </c>
      <c r="H15" s="8" t="s">
        <v>184</v>
      </c>
      <c r="I15" s="8" t="s">
        <v>184</v>
      </c>
      <c r="J15" s="8"/>
      <c r="K15" s="6" t="str">
        <f>"190,0"</f>
        <v>190,0</v>
      </c>
      <c r="L15" s="7" t="str">
        <f>"115,6720"</f>
        <v>115,6720</v>
      </c>
      <c r="M15" s="6" t="s">
        <v>185</v>
      </c>
    </row>
    <row r="17" spans="1:13" ht="15" x14ac:dyDescent="0.2">
      <c r="A17" s="58" t="s">
        <v>30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</row>
    <row r="18" spans="1:13" x14ac:dyDescent="0.2">
      <c r="A18" s="17" t="s">
        <v>187</v>
      </c>
      <c r="B18" s="17" t="s">
        <v>188</v>
      </c>
      <c r="C18" s="17" t="s">
        <v>189</v>
      </c>
      <c r="D18" s="17" t="str">
        <f>"0,5885"</f>
        <v>0,5885</v>
      </c>
      <c r="E18" s="17" t="s">
        <v>18</v>
      </c>
      <c r="F18" s="17" t="s">
        <v>190</v>
      </c>
      <c r="G18" s="19" t="s">
        <v>137</v>
      </c>
      <c r="H18" s="19" t="s">
        <v>122</v>
      </c>
      <c r="I18" s="19" t="s">
        <v>38</v>
      </c>
      <c r="J18" s="18"/>
      <c r="K18" s="17" t="str">
        <f>"140,0"</f>
        <v>140,0</v>
      </c>
      <c r="L18" s="19" t="str">
        <f>"82,3900"</f>
        <v>82,3900</v>
      </c>
      <c r="M18" s="17" t="s">
        <v>52</v>
      </c>
    </row>
    <row r="19" spans="1:13" x14ac:dyDescent="0.2">
      <c r="A19" s="20" t="s">
        <v>192</v>
      </c>
      <c r="B19" s="20" t="s">
        <v>193</v>
      </c>
      <c r="C19" s="20" t="s">
        <v>194</v>
      </c>
      <c r="D19" s="20" t="str">
        <f>"0,5982"</f>
        <v>0,5982</v>
      </c>
      <c r="E19" s="20" t="s">
        <v>18</v>
      </c>
      <c r="F19" s="20" t="s">
        <v>49</v>
      </c>
      <c r="G19" s="22" t="s">
        <v>92</v>
      </c>
      <c r="H19" s="22" t="s">
        <v>26</v>
      </c>
      <c r="I19" s="21" t="s">
        <v>184</v>
      </c>
      <c r="J19" s="21"/>
      <c r="K19" s="20" t="str">
        <f>"190,0"</f>
        <v>190,0</v>
      </c>
      <c r="L19" s="22" t="str">
        <f>"115,9312"</f>
        <v>115,9312</v>
      </c>
      <c r="M19" s="20" t="s">
        <v>195</v>
      </c>
    </row>
    <row r="21" spans="1:13" ht="15" x14ac:dyDescent="0.2">
      <c r="A21" s="58" t="s">
        <v>196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</row>
    <row r="22" spans="1:13" x14ac:dyDescent="0.2">
      <c r="A22" s="6" t="s">
        <v>198</v>
      </c>
      <c r="B22" s="6" t="s">
        <v>199</v>
      </c>
      <c r="C22" s="6" t="s">
        <v>200</v>
      </c>
      <c r="D22" s="6" t="str">
        <f>"0,5628"</f>
        <v>0,5628</v>
      </c>
      <c r="E22" s="6" t="s">
        <v>18</v>
      </c>
      <c r="F22" s="6" t="s">
        <v>49</v>
      </c>
      <c r="G22" s="7" t="s">
        <v>201</v>
      </c>
      <c r="H22" s="7" t="s">
        <v>93</v>
      </c>
      <c r="I22" s="8" t="s">
        <v>202</v>
      </c>
      <c r="J22" s="8"/>
      <c r="K22" s="6" t="str">
        <f>"185,0"</f>
        <v>185,0</v>
      </c>
      <c r="L22" s="7" t="str">
        <f>"114,2174"</f>
        <v>114,2174</v>
      </c>
      <c r="M22" s="6" t="s">
        <v>52</v>
      </c>
    </row>
    <row r="24" spans="1:13" ht="15" x14ac:dyDescent="0.2">
      <c r="E24" s="9" t="s">
        <v>53</v>
      </c>
    </row>
    <row r="25" spans="1:13" ht="15" x14ac:dyDescent="0.2">
      <c r="E25" s="9" t="s">
        <v>54</v>
      </c>
    </row>
    <row r="26" spans="1:13" ht="15" x14ac:dyDescent="0.2">
      <c r="E26" s="9" t="s">
        <v>55</v>
      </c>
    </row>
    <row r="27" spans="1:13" ht="15" x14ac:dyDescent="0.2">
      <c r="E27" s="9" t="s">
        <v>56</v>
      </c>
    </row>
    <row r="28" spans="1:13" ht="15" x14ac:dyDescent="0.2">
      <c r="E28" s="9" t="s">
        <v>56</v>
      </c>
    </row>
    <row r="29" spans="1:13" ht="15" x14ac:dyDescent="0.2">
      <c r="E29" s="9" t="s">
        <v>57</v>
      </c>
    </row>
    <row r="30" spans="1:13" ht="15" x14ac:dyDescent="0.2">
      <c r="E30" s="9"/>
    </row>
    <row r="32" spans="1:13" ht="18" x14ac:dyDescent="0.25">
      <c r="A32" s="10" t="s">
        <v>58</v>
      </c>
      <c r="B32" s="10"/>
    </row>
    <row r="33" spans="1:5" ht="15" x14ac:dyDescent="0.2">
      <c r="A33" s="11" t="s">
        <v>59</v>
      </c>
      <c r="B33" s="11"/>
    </row>
    <row r="34" spans="1:5" ht="14.25" x14ac:dyDescent="0.2">
      <c r="A34" s="13"/>
      <c r="B34" s="14" t="s">
        <v>203</v>
      </c>
    </row>
    <row r="35" spans="1:5" ht="15" x14ac:dyDescent="0.2">
      <c r="A35" s="15" t="s">
        <v>61</v>
      </c>
      <c r="B35" s="15" t="s">
        <v>62</v>
      </c>
      <c r="C35" s="15" t="s">
        <v>63</v>
      </c>
      <c r="D35" s="15" t="s">
        <v>64</v>
      </c>
      <c r="E35" s="15" t="s">
        <v>65</v>
      </c>
    </row>
    <row r="36" spans="1:5" x14ac:dyDescent="0.2">
      <c r="A36" s="12" t="s">
        <v>162</v>
      </c>
      <c r="B36" s="4" t="s">
        <v>204</v>
      </c>
      <c r="C36" s="4" t="s">
        <v>148</v>
      </c>
      <c r="D36" s="4" t="s">
        <v>82</v>
      </c>
      <c r="E36" s="16" t="s">
        <v>205</v>
      </c>
    </row>
    <row r="38" spans="1:5" ht="14.25" x14ac:dyDescent="0.2">
      <c r="A38" s="13"/>
      <c r="B38" s="14" t="s">
        <v>60</v>
      </c>
    </row>
    <row r="39" spans="1:5" ht="15" x14ac:dyDescent="0.2">
      <c r="A39" s="15" t="s">
        <v>61</v>
      </c>
      <c r="B39" s="15" t="s">
        <v>62</v>
      </c>
      <c r="C39" s="15" t="s">
        <v>63</v>
      </c>
      <c r="D39" s="15" t="s">
        <v>64</v>
      </c>
      <c r="E39" s="15" t="s">
        <v>65</v>
      </c>
    </row>
    <row r="40" spans="1:5" x14ac:dyDescent="0.2">
      <c r="A40" s="12" t="s">
        <v>168</v>
      </c>
      <c r="B40" s="4" t="s">
        <v>60</v>
      </c>
      <c r="C40" s="4" t="s">
        <v>148</v>
      </c>
      <c r="D40" s="4" t="s">
        <v>36</v>
      </c>
      <c r="E40" s="16" t="s">
        <v>206</v>
      </c>
    </row>
    <row r="41" spans="1:5" x14ac:dyDescent="0.2">
      <c r="A41" s="12" t="s">
        <v>180</v>
      </c>
      <c r="B41" s="4" t="s">
        <v>60</v>
      </c>
      <c r="C41" s="4" t="s">
        <v>94</v>
      </c>
      <c r="D41" s="4" t="s">
        <v>26</v>
      </c>
      <c r="E41" s="16" t="s">
        <v>207</v>
      </c>
    </row>
    <row r="42" spans="1:5" x14ac:dyDescent="0.2">
      <c r="A42" s="12" t="s">
        <v>152</v>
      </c>
      <c r="B42" s="4" t="s">
        <v>60</v>
      </c>
      <c r="C42" s="4" t="s">
        <v>69</v>
      </c>
      <c r="D42" s="4" t="s">
        <v>40</v>
      </c>
      <c r="E42" s="16" t="s">
        <v>208</v>
      </c>
    </row>
    <row r="43" spans="1:5" x14ac:dyDescent="0.2">
      <c r="A43" s="12" t="s">
        <v>186</v>
      </c>
      <c r="B43" s="4" t="s">
        <v>60</v>
      </c>
      <c r="C43" s="4" t="s">
        <v>66</v>
      </c>
      <c r="D43" s="4" t="s">
        <v>38</v>
      </c>
      <c r="E43" s="16" t="s">
        <v>209</v>
      </c>
    </row>
    <row r="44" spans="1:5" x14ac:dyDescent="0.2">
      <c r="A44" s="12" t="s">
        <v>156</v>
      </c>
      <c r="B44" s="4" t="s">
        <v>60</v>
      </c>
      <c r="C44" s="4" t="s">
        <v>69</v>
      </c>
      <c r="D44" s="4" t="s">
        <v>138</v>
      </c>
      <c r="E44" s="16" t="s">
        <v>210</v>
      </c>
    </row>
    <row r="46" spans="1:5" ht="14.25" x14ac:dyDescent="0.2">
      <c r="A46" s="13"/>
      <c r="B46" s="14" t="s">
        <v>72</v>
      </c>
    </row>
    <row r="47" spans="1:5" ht="15" x14ac:dyDescent="0.2">
      <c r="A47" s="15" t="s">
        <v>61</v>
      </c>
      <c r="B47" s="15" t="s">
        <v>62</v>
      </c>
      <c r="C47" s="15" t="s">
        <v>63</v>
      </c>
      <c r="D47" s="15" t="s">
        <v>64</v>
      </c>
      <c r="E47" s="15" t="s">
        <v>65</v>
      </c>
    </row>
    <row r="48" spans="1:5" x14ac:dyDescent="0.2">
      <c r="A48" s="12" t="s">
        <v>174</v>
      </c>
      <c r="B48" s="4" t="s">
        <v>73</v>
      </c>
      <c r="C48" s="4" t="s">
        <v>148</v>
      </c>
      <c r="D48" s="4" t="s">
        <v>93</v>
      </c>
      <c r="E48" s="16" t="s">
        <v>211</v>
      </c>
    </row>
    <row r="49" spans="1:5" x14ac:dyDescent="0.2">
      <c r="A49" s="12" t="s">
        <v>191</v>
      </c>
      <c r="B49" s="4" t="s">
        <v>129</v>
      </c>
      <c r="C49" s="4" t="s">
        <v>66</v>
      </c>
      <c r="D49" s="4" t="s">
        <v>26</v>
      </c>
      <c r="E49" s="16" t="s">
        <v>212</v>
      </c>
    </row>
    <row r="50" spans="1:5" x14ac:dyDescent="0.2">
      <c r="A50" s="12" t="s">
        <v>197</v>
      </c>
      <c r="B50" s="4" t="s">
        <v>213</v>
      </c>
      <c r="C50" s="4" t="s">
        <v>214</v>
      </c>
      <c r="D50" s="4" t="s">
        <v>93</v>
      </c>
      <c r="E50" s="16" t="s">
        <v>215</v>
      </c>
    </row>
  </sheetData>
  <mergeCells count="16">
    <mergeCell ref="A1:M2"/>
    <mergeCell ref="A3:A4"/>
    <mergeCell ref="B3:B4"/>
    <mergeCell ref="C3:C4"/>
    <mergeCell ref="D3:D4"/>
    <mergeCell ref="E3:E4"/>
    <mergeCell ref="F3:F4"/>
    <mergeCell ref="G3:J3"/>
    <mergeCell ref="A17:L17"/>
    <mergeCell ref="A21:L21"/>
    <mergeCell ref="K3:K4"/>
    <mergeCell ref="L3:L4"/>
    <mergeCell ref="M3:M4"/>
    <mergeCell ref="A5:L5"/>
    <mergeCell ref="A9:L9"/>
    <mergeCell ref="A14:L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activeCell="A3" sqref="A3:A4"/>
    </sheetView>
  </sheetViews>
  <sheetFormatPr defaultColWidth="9.140625" defaultRowHeight="12.75" x14ac:dyDescent="0.2"/>
  <cols>
    <col min="1" max="1" width="24.7109375" style="4" bestFit="1" customWidth="1"/>
    <col min="2" max="2" width="25.28515625" style="4" bestFit="1" customWidth="1"/>
    <col min="3" max="3" width="10.140625" style="4" bestFit="1" customWidth="1"/>
    <col min="4" max="4" width="8.28515625" style="4" bestFit="1" customWidth="1"/>
    <col min="5" max="5" width="21.7109375" style="4" bestFit="1" customWidth="1"/>
    <col min="6" max="6" width="22.28515625" style="4" bestFit="1" customWidth="1"/>
    <col min="7" max="9" width="5.5703125" style="3" bestFit="1" customWidth="1"/>
    <col min="10" max="10" width="4.5703125" style="3" bestFit="1" customWidth="1"/>
    <col min="11" max="13" width="5.5703125" style="3" bestFit="1" customWidth="1"/>
    <col min="14" max="14" width="4.5703125" style="3" bestFit="1" customWidth="1"/>
    <col min="15" max="17" width="5.5703125" style="3" bestFit="1" customWidth="1"/>
    <col min="18" max="18" width="4.5703125" style="3" bestFit="1" customWidth="1"/>
    <col min="19" max="19" width="7.7109375" style="4" bestFit="1" customWidth="1"/>
    <col min="20" max="20" width="8.5703125" style="3" bestFit="1" customWidth="1"/>
    <col min="21" max="21" width="14" style="4" bestFit="1" customWidth="1"/>
    <col min="22" max="16384" width="9.140625" style="3"/>
  </cols>
  <sheetData>
    <row r="1" spans="1:21" s="2" customFormat="1" ht="28.9" customHeight="1" x14ac:dyDescent="0.2">
      <c r="A1" s="49" t="s">
        <v>363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1"/>
    </row>
    <row r="2" spans="1:21" s="2" customFormat="1" ht="61.9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 x14ac:dyDescent="0.2">
      <c r="A3" s="55" t="s">
        <v>0</v>
      </c>
      <c r="B3" s="57" t="s">
        <v>6</v>
      </c>
      <c r="C3" s="57" t="s">
        <v>7</v>
      </c>
      <c r="D3" s="44" t="s">
        <v>9</v>
      </c>
      <c r="E3" s="44" t="s">
        <v>4</v>
      </c>
      <c r="F3" s="44" t="s">
        <v>8</v>
      </c>
      <c r="G3" s="44" t="s">
        <v>10</v>
      </c>
      <c r="H3" s="44"/>
      <c r="I3" s="44"/>
      <c r="J3" s="44"/>
      <c r="K3" s="44" t="s">
        <v>11</v>
      </c>
      <c r="L3" s="44"/>
      <c r="M3" s="44"/>
      <c r="N3" s="44"/>
      <c r="O3" s="44" t="s">
        <v>12</v>
      </c>
      <c r="P3" s="44"/>
      <c r="Q3" s="44"/>
      <c r="R3" s="44"/>
      <c r="S3" s="44" t="s">
        <v>1</v>
      </c>
      <c r="T3" s="44" t="s">
        <v>3</v>
      </c>
      <c r="U3" s="46" t="s">
        <v>2</v>
      </c>
    </row>
    <row r="4" spans="1:21" s="1" customFormat="1" ht="31.5" customHeight="1" thickBot="1" x14ac:dyDescent="0.25">
      <c r="A4" s="56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5"/>
      <c r="T4" s="45"/>
      <c r="U4" s="47"/>
    </row>
    <row r="5" spans="1:21" ht="15" x14ac:dyDescent="0.2">
      <c r="A5" s="48" t="s">
        <v>132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1" x14ac:dyDescent="0.2">
      <c r="A6" s="6" t="s">
        <v>134</v>
      </c>
      <c r="B6" s="6" t="s">
        <v>135</v>
      </c>
      <c r="C6" s="6" t="s">
        <v>136</v>
      </c>
      <c r="D6" s="6" t="str">
        <f>"0,6436"</f>
        <v>0,6436</v>
      </c>
      <c r="E6" s="6" t="s">
        <v>18</v>
      </c>
      <c r="F6" s="6" t="s">
        <v>49</v>
      </c>
      <c r="G6" s="8" t="s">
        <v>137</v>
      </c>
      <c r="H6" s="8" t="s">
        <v>23</v>
      </c>
      <c r="I6" s="7" t="s">
        <v>23</v>
      </c>
      <c r="J6" s="8"/>
      <c r="K6" s="7" t="s">
        <v>84</v>
      </c>
      <c r="L6" s="7" t="s">
        <v>104</v>
      </c>
      <c r="M6" s="8" t="s">
        <v>138</v>
      </c>
      <c r="N6" s="8"/>
      <c r="O6" s="7" t="s">
        <v>122</v>
      </c>
      <c r="P6" s="7" t="s">
        <v>39</v>
      </c>
      <c r="Q6" s="7" t="s">
        <v>139</v>
      </c>
      <c r="R6" s="8"/>
      <c r="S6" s="6" t="str">
        <f>"402,5"</f>
        <v>402,5</v>
      </c>
      <c r="T6" s="7" t="str">
        <f>"259,0490"</f>
        <v>259,0490</v>
      </c>
      <c r="U6" s="6" t="s">
        <v>140</v>
      </c>
    </row>
    <row r="8" spans="1:21" ht="15" x14ac:dyDescent="0.2">
      <c r="A8" s="58" t="s">
        <v>86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  <row r="9" spans="1:21" x14ac:dyDescent="0.2">
      <c r="A9" s="6" t="s">
        <v>142</v>
      </c>
      <c r="B9" s="6" t="s">
        <v>143</v>
      </c>
      <c r="C9" s="6" t="s">
        <v>144</v>
      </c>
      <c r="D9" s="6" t="str">
        <f>"0,6111"</f>
        <v>0,6111</v>
      </c>
      <c r="E9" s="6" t="s">
        <v>18</v>
      </c>
      <c r="F9" s="6" t="s">
        <v>49</v>
      </c>
      <c r="G9" s="8" t="s">
        <v>23</v>
      </c>
      <c r="H9" s="7" t="s">
        <v>23</v>
      </c>
      <c r="I9" s="7" t="s">
        <v>39</v>
      </c>
      <c r="J9" s="8"/>
      <c r="K9" s="7" t="s">
        <v>84</v>
      </c>
      <c r="L9" s="7" t="s">
        <v>82</v>
      </c>
      <c r="M9" s="8" t="s">
        <v>38</v>
      </c>
      <c r="N9" s="8"/>
      <c r="O9" s="7" t="s">
        <v>39</v>
      </c>
      <c r="P9" s="7" t="s">
        <v>91</v>
      </c>
      <c r="Q9" s="8" t="s">
        <v>26</v>
      </c>
      <c r="R9" s="8"/>
      <c r="S9" s="6" t="str">
        <f>"440,0"</f>
        <v>440,0</v>
      </c>
      <c r="T9" s="7" t="str">
        <f>"268,8840"</f>
        <v>268,8840</v>
      </c>
      <c r="U9" s="6" t="s">
        <v>145</v>
      </c>
    </row>
    <row r="11" spans="1:21" ht="15" x14ac:dyDescent="0.2">
      <c r="E11" s="9" t="s">
        <v>53</v>
      </c>
    </row>
    <row r="12" spans="1:21" ht="15" x14ac:dyDescent="0.2">
      <c r="E12" s="9" t="s">
        <v>54</v>
      </c>
    </row>
    <row r="13" spans="1:21" ht="15" x14ac:dyDescent="0.2">
      <c r="E13" s="9" t="s">
        <v>55</v>
      </c>
    </row>
    <row r="14" spans="1:21" ht="15" x14ac:dyDescent="0.2">
      <c r="E14" s="9" t="s">
        <v>56</v>
      </c>
    </row>
    <row r="15" spans="1:21" ht="15" x14ac:dyDescent="0.2">
      <c r="E15" s="9" t="s">
        <v>56</v>
      </c>
    </row>
    <row r="16" spans="1:21" ht="15" x14ac:dyDescent="0.2">
      <c r="E16" s="9" t="s">
        <v>57</v>
      </c>
    </row>
    <row r="17" spans="1:5" ht="15" x14ac:dyDescent="0.2">
      <c r="E17" s="9"/>
    </row>
    <row r="19" spans="1:5" ht="18" x14ac:dyDescent="0.25">
      <c r="A19" s="10" t="s">
        <v>58</v>
      </c>
      <c r="B19" s="10"/>
    </row>
    <row r="20" spans="1:5" ht="15" x14ac:dyDescent="0.2">
      <c r="A20" s="11" t="s">
        <v>59</v>
      </c>
      <c r="B20" s="11"/>
    </row>
    <row r="21" spans="1:5" ht="14.25" x14ac:dyDescent="0.2">
      <c r="A21" s="13"/>
      <c r="B21" s="14" t="s">
        <v>60</v>
      </c>
    </row>
    <row r="22" spans="1:5" ht="15" x14ac:dyDescent="0.2">
      <c r="A22" s="15" t="s">
        <v>61</v>
      </c>
      <c r="B22" s="15" t="s">
        <v>62</v>
      </c>
      <c r="C22" s="15" t="s">
        <v>63</v>
      </c>
      <c r="D22" s="15" t="s">
        <v>64</v>
      </c>
      <c r="E22" s="15" t="s">
        <v>65</v>
      </c>
    </row>
    <row r="23" spans="1:5" x14ac:dyDescent="0.2">
      <c r="A23" s="12" t="s">
        <v>141</v>
      </c>
      <c r="B23" s="4" t="s">
        <v>60</v>
      </c>
      <c r="C23" s="4" t="s">
        <v>94</v>
      </c>
      <c r="D23" s="4" t="s">
        <v>146</v>
      </c>
      <c r="E23" s="16" t="s">
        <v>147</v>
      </c>
    </row>
    <row r="24" spans="1:5" x14ac:dyDescent="0.2">
      <c r="A24" s="12" t="s">
        <v>133</v>
      </c>
      <c r="B24" s="4" t="s">
        <v>60</v>
      </c>
      <c r="C24" s="4" t="s">
        <v>148</v>
      </c>
      <c r="D24" s="4" t="s">
        <v>149</v>
      </c>
      <c r="E24" s="16" t="s">
        <v>150</v>
      </c>
    </row>
  </sheetData>
  <mergeCells count="15">
    <mergeCell ref="A5:T5"/>
    <mergeCell ref="A8:T8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F19" sqref="F19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0.140625" style="4" bestFit="1" customWidth="1"/>
    <col min="4" max="4" width="8.28515625" style="4" bestFit="1" customWidth="1"/>
    <col min="5" max="5" width="21.7109375" style="4" bestFit="1" customWidth="1"/>
    <col min="6" max="6" width="30.42578125" style="4" bestFit="1" customWidth="1"/>
    <col min="7" max="9" width="5.5703125" style="3" bestFit="1" customWidth="1"/>
    <col min="10" max="10" width="4.5703125" style="3" bestFit="1" customWidth="1"/>
    <col min="11" max="13" width="5.5703125" style="3" bestFit="1" customWidth="1"/>
    <col min="14" max="14" width="4.5703125" style="3" bestFit="1" customWidth="1"/>
    <col min="15" max="17" width="5.5703125" style="3" bestFit="1" customWidth="1"/>
    <col min="18" max="18" width="4.5703125" style="3" bestFit="1" customWidth="1"/>
    <col min="19" max="19" width="7.7109375" style="4" bestFit="1" customWidth="1"/>
    <col min="20" max="20" width="8.5703125" style="3" bestFit="1" customWidth="1"/>
    <col min="21" max="21" width="14.28515625" style="4" bestFit="1" customWidth="1"/>
    <col min="22" max="16384" width="9.140625" style="3"/>
  </cols>
  <sheetData>
    <row r="1" spans="1:21" s="2" customFormat="1" ht="28.9" customHeight="1" x14ac:dyDescent="0.2">
      <c r="A1" s="49" t="s">
        <v>362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1"/>
    </row>
    <row r="2" spans="1:21" s="2" customFormat="1" ht="61.9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 x14ac:dyDescent="0.2">
      <c r="A3" s="55" t="s">
        <v>0</v>
      </c>
      <c r="B3" s="57" t="s">
        <v>6</v>
      </c>
      <c r="C3" s="57" t="s">
        <v>7</v>
      </c>
      <c r="D3" s="44" t="s">
        <v>9</v>
      </c>
      <c r="E3" s="44" t="s">
        <v>4</v>
      </c>
      <c r="F3" s="44" t="s">
        <v>8</v>
      </c>
      <c r="G3" s="44" t="s">
        <v>10</v>
      </c>
      <c r="H3" s="44"/>
      <c r="I3" s="44"/>
      <c r="J3" s="44"/>
      <c r="K3" s="44" t="s">
        <v>11</v>
      </c>
      <c r="L3" s="44"/>
      <c r="M3" s="44"/>
      <c r="N3" s="44"/>
      <c r="O3" s="44" t="s">
        <v>12</v>
      </c>
      <c r="P3" s="44"/>
      <c r="Q3" s="44"/>
      <c r="R3" s="44"/>
      <c r="S3" s="44" t="s">
        <v>1</v>
      </c>
      <c r="T3" s="44" t="s">
        <v>3</v>
      </c>
      <c r="U3" s="46" t="s">
        <v>2</v>
      </c>
    </row>
    <row r="4" spans="1:21" s="1" customFormat="1" ht="33.75" customHeight="1" thickBot="1" x14ac:dyDescent="0.25">
      <c r="A4" s="56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5"/>
      <c r="T4" s="45"/>
      <c r="U4" s="47"/>
    </row>
    <row r="5" spans="1:21" ht="15" x14ac:dyDescent="0.2">
      <c r="A5" s="48" t="s">
        <v>77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1" x14ac:dyDescent="0.2">
      <c r="A6" s="6" t="s">
        <v>101</v>
      </c>
      <c r="B6" s="6" t="s">
        <v>102</v>
      </c>
      <c r="C6" s="6" t="s">
        <v>81</v>
      </c>
      <c r="D6" s="6" t="str">
        <f>"0,9530"</f>
        <v>0,9530</v>
      </c>
      <c r="E6" s="6" t="s">
        <v>18</v>
      </c>
      <c r="F6" s="6" t="s">
        <v>103</v>
      </c>
      <c r="G6" s="7" t="s">
        <v>83</v>
      </c>
      <c r="H6" s="7" t="s">
        <v>84</v>
      </c>
      <c r="I6" s="7" t="s">
        <v>104</v>
      </c>
      <c r="J6" s="8"/>
      <c r="K6" s="7" t="s">
        <v>105</v>
      </c>
      <c r="L6" s="7" t="s">
        <v>106</v>
      </c>
      <c r="M6" s="7" t="s">
        <v>107</v>
      </c>
      <c r="N6" s="8"/>
      <c r="O6" s="7" t="s">
        <v>84</v>
      </c>
      <c r="P6" s="7" t="s">
        <v>85</v>
      </c>
      <c r="Q6" s="7" t="s">
        <v>82</v>
      </c>
      <c r="R6" s="8"/>
      <c r="S6" s="6" t="str">
        <f>"300,0"</f>
        <v>300,0</v>
      </c>
      <c r="T6" s="7" t="str">
        <f>"285,9000"</f>
        <v>285,9000</v>
      </c>
      <c r="U6" s="6" t="s">
        <v>108</v>
      </c>
    </row>
    <row r="8" spans="1:21" ht="15" x14ac:dyDescent="0.2">
      <c r="A8" s="58" t="s">
        <v>86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  <row r="9" spans="1:21" x14ac:dyDescent="0.2">
      <c r="A9" s="6" t="s">
        <v>110</v>
      </c>
      <c r="B9" s="6" t="s">
        <v>111</v>
      </c>
      <c r="C9" s="6" t="s">
        <v>112</v>
      </c>
      <c r="D9" s="6" t="str">
        <f>"0,6147"</f>
        <v>0,6147</v>
      </c>
      <c r="E9" s="6" t="s">
        <v>18</v>
      </c>
      <c r="F9" s="6" t="s">
        <v>113</v>
      </c>
      <c r="G9" s="7" t="s">
        <v>21</v>
      </c>
      <c r="H9" s="7" t="s">
        <v>114</v>
      </c>
      <c r="I9" s="7" t="s">
        <v>51</v>
      </c>
      <c r="J9" s="8"/>
      <c r="K9" s="7" t="s">
        <v>40</v>
      </c>
      <c r="L9" s="7" t="s">
        <v>91</v>
      </c>
      <c r="M9" s="7" t="s">
        <v>92</v>
      </c>
      <c r="N9" s="8"/>
      <c r="O9" s="7" t="s">
        <v>21</v>
      </c>
      <c r="P9" s="7" t="s">
        <v>115</v>
      </c>
      <c r="Q9" s="8" t="s">
        <v>42</v>
      </c>
      <c r="R9" s="8"/>
      <c r="S9" s="6" t="str">
        <f>"725,0"</f>
        <v>725,0</v>
      </c>
      <c r="T9" s="7" t="str">
        <f>"445,6575"</f>
        <v>445,6575</v>
      </c>
      <c r="U9" s="6" t="s">
        <v>116</v>
      </c>
    </row>
    <row r="11" spans="1:21" ht="15" x14ac:dyDescent="0.2">
      <c r="A11" s="58" t="s">
        <v>30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</row>
    <row r="12" spans="1:21" x14ac:dyDescent="0.2">
      <c r="A12" s="6" t="s">
        <v>118</v>
      </c>
      <c r="B12" s="6" t="s">
        <v>119</v>
      </c>
      <c r="C12" s="6" t="s">
        <v>120</v>
      </c>
      <c r="D12" s="6" t="str">
        <f>"0,5978"</f>
        <v>0,5978</v>
      </c>
      <c r="E12" s="6" t="s">
        <v>18</v>
      </c>
      <c r="F12" s="6" t="s">
        <v>121</v>
      </c>
      <c r="G12" s="7" t="s">
        <v>91</v>
      </c>
      <c r="H12" s="8" t="s">
        <v>92</v>
      </c>
      <c r="I12" s="7" t="s">
        <v>92</v>
      </c>
      <c r="J12" s="8"/>
      <c r="K12" s="7" t="s">
        <v>23</v>
      </c>
      <c r="L12" s="7" t="s">
        <v>122</v>
      </c>
      <c r="M12" s="7" t="s">
        <v>123</v>
      </c>
      <c r="N12" s="8"/>
      <c r="O12" s="7" t="s">
        <v>92</v>
      </c>
      <c r="P12" s="7" t="s">
        <v>93</v>
      </c>
      <c r="Q12" s="7" t="s">
        <v>26</v>
      </c>
      <c r="R12" s="8"/>
      <c r="S12" s="6" t="str">
        <f>"507,5"</f>
        <v>507,5</v>
      </c>
      <c r="T12" s="7" t="str">
        <f>"316,4290"</f>
        <v>316,4290</v>
      </c>
      <c r="U12" s="6" t="s">
        <v>124</v>
      </c>
    </row>
    <row r="14" spans="1:21" ht="15" x14ac:dyDescent="0.2">
      <c r="E14" s="9" t="s">
        <v>53</v>
      </c>
    </row>
    <row r="15" spans="1:21" ht="15" x14ac:dyDescent="0.2">
      <c r="E15" s="9" t="s">
        <v>54</v>
      </c>
    </row>
    <row r="16" spans="1:21" ht="15" x14ac:dyDescent="0.2">
      <c r="E16" s="9" t="s">
        <v>55</v>
      </c>
    </row>
    <row r="17" spans="1:5" ht="15" x14ac:dyDescent="0.2">
      <c r="E17" s="9" t="s">
        <v>56</v>
      </c>
    </row>
    <row r="18" spans="1:5" ht="15" x14ac:dyDescent="0.2">
      <c r="E18" s="9" t="s">
        <v>56</v>
      </c>
    </row>
    <row r="19" spans="1:5" ht="15" x14ac:dyDescent="0.2">
      <c r="E19" s="9" t="s">
        <v>57</v>
      </c>
    </row>
    <row r="20" spans="1:5" ht="15" x14ac:dyDescent="0.2">
      <c r="E20" s="9"/>
    </row>
    <row r="22" spans="1:5" ht="18" x14ac:dyDescent="0.25">
      <c r="A22" s="10" t="s">
        <v>58</v>
      </c>
      <c r="B22" s="10"/>
    </row>
    <row r="23" spans="1:5" ht="15" x14ac:dyDescent="0.2">
      <c r="A23" s="11" t="s">
        <v>125</v>
      </c>
      <c r="B23" s="11"/>
    </row>
    <row r="24" spans="1:5" ht="14.25" x14ac:dyDescent="0.2">
      <c r="A24" s="13"/>
      <c r="B24" s="14" t="s">
        <v>60</v>
      </c>
    </row>
    <row r="25" spans="1:5" ht="15" x14ac:dyDescent="0.2">
      <c r="A25" s="15" t="s">
        <v>61</v>
      </c>
      <c r="B25" s="15" t="s">
        <v>62</v>
      </c>
      <c r="C25" s="15" t="s">
        <v>63</v>
      </c>
      <c r="D25" s="15" t="s">
        <v>64</v>
      </c>
      <c r="E25" s="15" t="s">
        <v>65</v>
      </c>
    </row>
    <row r="26" spans="1:5" x14ac:dyDescent="0.2">
      <c r="A26" s="12" t="s">
        <v>100</v>
      </c>
      <c r="B26" s="4" t="s">
        <v>60</v>
      </c>
      <c r="C26" s="4" t="s">
        <v>97</v>
      </c>
      <c r="D26" s="4" t="s">
        <v>41</v>
      </c>
      <c r="E26" s="16" t="s">
        <v>126</v>
      </c>
    </row>
    <row r="29" spans="1:5" ht="15" x14ac:dyDescent="0.2">
      <c r="A29" s="11" t="s">
        <v>59</v>
      </c>
      <c r="B29" s="11"/>
    </row>
    <row r="30" spans="1:5" ht="14.25" x14ac:dyDescent="0.2">
      <c r="A30" s="13"/>
      <c r="B30" s="14" t="s">
        <v>60</v>
      </c>
    </row>
    <row r="31" spans="1:5" ht="15" x14ac:dyDescent="0.2">
      <c r="A31" s="15" t="s">
        <v>61</v>
      </c>
      <c r="B31" s="15" t="s">
        <v>62</v>
      </c>
      <c r="C31" s="15" t="s">
        <v>63</v>
      </c>
      <c r="D31" s="15" t="s">
        <v>64</v>
      </c>
      <c r="E31" s="15" t="s">
        <v>65</v>
      </c>
    </row>
    <row r="32" spans="1:5" x14ac:dyDescent="0.2">
      <c r="A32" s="12" t="s">
        <v>109</v>
      </c>
      <c r="B32" s="4" t="s">
        <v>60</v>
      </c>
      <c r="C32" s="4" t="s">
        <v>94</v>
      </c>
      <c r="D32" s="4" t="s">
        <v>127</v>
      </c>
      <c r="E32" s="16" t="s">
        <v>128</v>
      </c>
    </row>
    <row r="34" spans="1:5" ht="14.25" x14ac:dyDescent="0.2">
      <c r="A34" s="13"/>
      <c r="B34" s="14" t="s">
        <v>72</v>
      </c>
    </row>
    <row r="35" spans="1:5" ht="15" x14ac:dyDescent="0.2">
      <c r="A35" s="15" t="s">
        <v>61</v>
      </c>
      <c r="B35" s="15" t="s">
        <v>62</v>
      </c>
      <c r="C35" s="15" t="s">
        <v>63</v>
      </c>
      <c r="D35" s="15" t="s">
        <v>64</v>
      </c>
      <c r="E35" s="15" t="s">
        <v>65</v>
      </c>
    </row>
    <row r="36" spans="1:5" x14ac:dyDescent="0.2">
      <c r="A36" s="12" t="s">
        <v>117</v>
      </c>
      <c r="B36" s="4" t="s">
        <v>129</v>
      </c>
      <c r="C36" s="4" t="s">
        <v>66</v>
      </c>
      <c r="D36" s="4" t="s">
        <v>130</v>
      </c>
      <c r="E36" s="16" t="s">
        <v>131</v>
      </c>
    </row>
  </sheetData>
  <mergeCells count="16">
    <mergeCell ref="A11:T11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T5"/>
    <mergeCell ref="A8:T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workbookViewId="0">
      <selection activeCell="A3" sqref="A3:A4"/>
    </sheetView>
  </sheetViews>
  <sheetFormatPr defaultColWidth="9.140625" defaultRowHeight="12.75" x14ac:dyDescent="0.2"/>
  <cols>
    <col min="1" max="1" width="24.7109375" style="4" bestFit="1" customWidth="1"/>
    <col min="2" max="2" width="25.28515625" style="4" bestFit="1" customWidth="1"/>
    <col min="3" max="3" width="10.140625" style="4" bestFit="1" customWidth="1"/>
    <col min="4" max="4" width="8.28515625" style="4" bestFit="1" customWidth="1"/>
    <col min="5" max="5" width="21.7109375" style="4" bestFit="1" customWidth="1"/>
    <col min="6" max="6" width="16.140625" style="4" bestFit="1" customWidth="1"/>
    <col min="7" max="9" width="5.5703125" style="3" bestFit="1" customWidth="1"/>
    <col min="10" max="10" width="4.5703125" style="3" bestFit="1" customWidth="1"/>
    <col min="11" max="13" width="5.5703125" style="3" bestFit="1" customWidth="1"/>
    <col min="14" max="14" width="4.5703125" style="3" bestFit="1" customWidth="1"/>
    <col min="15" max="17" width="5.5703125" style="3" bestFit="1" customWidth="1"/>
    <col min="18" max="18" width="4.5703125" style="3" bestFit="1" customWidth="1"/>
    <col min="19" max="19" width="7.7109375" style="4" bestFit="1" customWidth="1"/>
    <col min="20" max="20" width="8.5703125" style="3" bestFit="1" customWidth="1"/>
    <col min="21" max="21" width="8.28515625" style="4" bestFit="1" customWidth="1"/>
    <col min="22" max="16384" width="9.140625" style="3"/>
  </cols>
  <sheetData>
    <row r="1" spans="1:21" s="2" customFormat="1" ht="28.9" customHeight="1" x14ac:dyDescent="0.2">
      <c r="A1" s="49" t="s">
        <v>361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1"/>
    </row>
    <row r="2" spans="1:21" s="2" customFormat="1" ht="61.9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 x14ac:dyDescent="0.2">
      <c r="A3" s="55" t="s">
        <v>0</v>
      </c>
      <c r="B3" s="57" t="s">
        <v>6</v>
      </c>
      <c r="C3" s="57" t="s">
        <v>7</v>
      </c>
      <c r="D3" s="44" t="s">
        <v>9</v>
      </c>
      <c r="E3" s="44" t="s">
        <v>4</v>
      </c>
      <c r="F3" s="44" t="s">
        <v>8</v>
      </c>
      <c r="G3" s="44" t="s">
        <v>10</v>
      </c>
      <c r="H3" s="44"/>
      <c r="I3" s="44"/>
      <c r="J3" s="44"/>
      <c r="K3" s="44" t="s">
        <v>11</v>
      </c>
      <c r="L3" s="44"/>
      <c r="M3" s="44"/>
      <c r="N3" s="44"/>
      <c r="O3" s="44" t="s">
        <v>12</v>
      </c>
      <c r="P3" s="44"/>
      <c r="Q3" s="44"/>
      <c r="R3" s="44"/>
      <c r="S3" s="44" t="s">
        <v>1</v>
      </c>
      <c r="T3" s="44" t="s">
        <v>3</v>
      </c>
      <c r="U3" s="46" t="s">
        <v>2</v>
      </c>
    </row>
    <row r="4" spans="1:21" s="1" customFormat="1" ht="21" customHeight="1" thickBot="1" x14ac:dyDescent="0.25">
      <c r="A4" s="56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5"/>
      <c r="T4" s="45"/>
      <c r="U4" s="47"/>
    </row>
    <row r="5" spans="1:21" ht="15" x14ac:dyDescent="0.2">
      <c r="A5" s="48" t="s">
        <v>77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1" x14ac:dyDescent="0.2">
      <c r="A6" s="6" t="s">
        <v>79</v>
      </c>
      <c r="B6" s="6" t="s">
        <v>80</v>
      </c>
      <c r="C6" s="6" t="s">
        <v>81</v>
      </c>
      <c r="D6" s="6" t="str">
        <f>"0,7146"</f>
        <v>0,7146</v>
      </c>
      <c r="E6" s="6" t="s">
        <v>18</v>
      </c>
      <c r="F6" s="6" t="s">
        <v>35</v>
      </c>
      <c r="G6" s="7" t="s">
        <v>82</v>
      </c>
      <c r="H6" s="7" t="s">
        <v>38</v>
      </c>
      <c r="I6" s="8" t="s">
        <v>40</v>
      </c>
      <c r="J6" s="8"/>
      <c r="K6" s="7" t="s">
        <v>83</v>
      </c>
      <c r="L6" s="7" t="s">
        <v>84</v>
      </c>
      <c r="M6" s="8" t="s">
        <v>85</v>
      </c>
      <c r="N6" s="8"/>
      <c r="O6" s="7" t="s">
        <v>82</v>
      </c>
      <c r="P6" s="7" t="s">
        <v>38</v>
      </c>
      <c r="Q6" s="7" t="s">
        <v>39</v>
      </c>
      <c r="R6" s="8"/>
      <c r="S6" s="6" t="str">
        <f>"390,0"</f>
        <v>390,0</v>
      </c>
      <c r="T6" s="7" t="str">
        <f>"278,6940"</f>
        <v>278,6940</v>
      </c>
      <c r="U6" s="6" t="s">
        <v>29</v>
      </c>
    </row>
    <row r="8" spans="1:21" ht="15" x14ac:dyDescent="0.2">
      <c r="A8" s="58" t="s">
        <v>86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  <row r="9" spans="1:21" x14ac:dyDescent="0.2">
      <c r="A9" s="6" t="s">
        <v>88</v>
      </c>
      <c r="B9" s="6" t="s">
        <v>89</v>
      </c>
      <c r="C9" s="6" t="s">
        <v>90</v>
      </c>
      <c r="D9" s="6" t="str">
        <f>"0,6174"</f>
        <v>0,6174</v>
      </c>
      <c r="E9" s="6" t="s">
        <v>18</v>
      </c>
      <c r="F9" s="6" t="s">
        <v>35</v>
      </c>
      <c r="G9" s="7" t="s">
        <v>28</v>
      </c>
      <c r="H9" s="7" t="s">
        <v>21</v>
      </c>
      <c r="I9" s="7" t="s">
        <v>36</v>
      </c>
      <c r="J9" s="8"/>
      <c r="K9" s="7" t="s">
        <v>91</v>
      </c>
      <c r="L9" s="7" t="s">
        <v>92</v>
      </c>
      <c r="M9" s="7" t="s">
        <v>93</v>
      </c>
      <c r="N9" s="8"/>
      <c r="O9" s="7" t="s">
        <v>36</v>
      </c>
      <c r="P9" s="8" t="s">
        <v>50</v>
      </c>
      <c r="Q9" s="8"/>
      <c r="R9" s="8"/>
      <c r="S9" s="6" t="str">
        <f>"685,0"</f>
        <v>685,0</v>
      </c>
      <c r="T9" s="7" t="str">
        <f>"422,9190"</f>
        <v>422,9190</v>
      </c>
      <c r="U9" s="6" t="s">
        <v>52</v>
      </c>
    </row>
    <row r="11" spans="1:21" ht="15" x14ac:dyDescent="0.2">
      <c r="E11" s="9" t="s">
        <v>53</v>
      </c>
    </row>
    <row r="12" spans="1:21" ht="15" x14ac:dyDescent="0.2">
      <c r="E12" s="9" t="s">
        <v>54</v>
      </c>
    </row>
    <row r="13" spans="1:21" ht="15" x14ac:dyDescent="0.2">
      <c r="E13" s="9" t="s">
        <v>55</v>
      </c>
    </row>
    <row r="14" spans="1:21" ht="15" x14ac:dyDescent="0.2">
      <c r="E14" s="9" t="s">
        <v>56</v>
      </c>
    </row>
    <row r="15" spans="1:21" ht="15" x14ac:dyDescent="0.2">
      <c r="E15" s="9" t="s">
        <v>56</v>
      </c>
    </row>
    <row r="16" spans="1:21" ht="15" x14ac:dyDescent="0.2">
      <c r="E16" s="9" t="s">
        <v>57</v>
      </c>
    </row>
    <row r="17" spans="1:5" ht="15" x14ac:dyDescent="0.2">
      <c r="E17" s="9"/>
    </row>
    <row r="19" spans="1:5" ht="18" x14ac:dyDescent="0.25">
      <c r="A19" s="10" t="s">
        <v>58</v>
      </c>
      <c r="B19" s="10"/>
    </row>
    <row r="20" spans="1:5" ht="15" x14ac:dyDescent="0.2">
      <c r="A20" s="11" t="s">
        <v>59</v>
      </c>
      <c r="B20" s="11"/>
    </row>
    <row r="21" spans="1:5" ht="14.25" x14ac:dyDescent="0.2">
      <c r="A21" s="13"/>
      <c r="B21" s="14" t="s">
        <v>60</v>
      </c>
    </row>
    <row r="22" spans="1:5" ht="15" x14ac:dyDescent="0.2">
      <c r="A22" s="15" t="s">
        <v>61</v>
      </c>
      <c r="B22" s="15" t="s">
        <v>62</v>
      </c>
      <c r="C22" s="15" t="s">
        <v>63</v>
      </c>
      <c r="D22" s="15" t="s">
        <v>64</v>
      </c>
      <c r="E22" s="15" t="s">
        <v>65</v>
      </c>
    </row>
    <row r="23" spans="1:5" x14ac:dyDescent="0.2">
      <c r="A23" s="12" t="s">
        <v>87</v>
      </c>
      <c r="B23" s="4" t="s">
        <v>60</v>
      </c>
      <c r="C23" s="4" t="s">
        <v>94</v>
      </c>
      <c r="D23" s="4" t="s">
        <v>95</v>
      </c>
      <c r="E23" s="16" t="s">
        <v>96</v>
      </c>
    </row>
    <row r="24" spans="1:5" x14ac:dyDescent="0.2">
      <c r="A24" s="12" t="s">
        <v>78</v>
      </c>
      <c r="B24" s="4" t="s">
        <v>60</v>
      </c>
      <c r="C24" s="4" t="s">
        <v>97</v>
      </c>
      <c r="D24" s="4" t="s">
        <v>98</v>
      </c>
      <c r="E24" s="16" t="s">
        <v>99</v>
      </c>
    </row>
  </sheetData>
  <mergeCells count="15">
    <mergeCell ref="A5:T5"/>
    <mergeCell ref="A8:T8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31"/>
  <sheetViews>
    <sheetView zoomScaleNormal="100" workbookViewId="0">
      <selection activeCell="A3" sqref="A3:A4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0.140625" style="4" bestFit="1" customWidth="1"/>
    <col min="4" max="4" width="8.28515625" style="4" bestFit="1" customWidth="1"/>
    <col min="5" max="5" width="21.7109375" style="4" bestFit="1" customWidth="1"/>
    <col min="6" max="6" width="25.42578125" style="4" bestFit="1" customWidth="1"/>
    <col min="7" max="9" width="5.5703125" style="3" bestFit="1" customWidth="1"/>
    <col min="10" max="10" width="4.5703125" style="3" bestFit="1" customWidth="1"/>
    <col min="11" max="13" width="5.5703125" style="3" bestFit="1" customWidth="1"/>
    <col min="14" max="14" width="4.5703125" style="3" bestFit="1" customWidth="1"/>
    <col min="15" max="17" width="5.5703125" style="3" bestFit="1" customWidth="1"/>
    <col min="18" max="18" width="4.5703125" style="3" bestFit="1" customWidth="1"/>
    <col min="19" max="19" width="7.7109375" style="4" bestFit="1" customWidth="1"/>
    <col min="20" max="20" width="8.5703125" style="3" bestFit="1" customWidth="1"/>
    <col min="21" max="21" width="8.28515625" style="4" bestFit="1" customWidth="1"/>
    <col min="22" max="16384" width="9.140625" style="3"/>
  </cols>
  <sheetData>
    <row r="1" spans="1:21" s="2" customFormat="1" ht="28.9" customHeight="1" x14ac:dyDescent="0.2">
      <c r="A1" s="49" t="s">
        <v>360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1"/>
    </row>
    <row r="2" spans="1:21" s="2" customFormat="1" ht="61.9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1" s="1" customFormat="1" ht="12.75" customHeight="1" x14ac:dyDescent="0.2">
      <c r="A3" s="55" t="s">
        <v>0</v>
      </c>
      <c r="B3" s="57" t="s">
        <v>6</v>
      </c>
      <c r="C3" s="57" t="s">
        <v>7</v>
      </c>
      <c r="D3" s="44" t="s">
        <v>9</v>
      </c>
      <c r="E3" s="44" t="s">
        <v>4</v>
      </c>
      <c r="F3" s="44" t="s">
        <v>8</v>
      </c>
      <c r="G3" s="44" t="s">
        <v>10</v>
      </c>
      <c r="H3" s="44"/>
      <c r="I3" s="44"/>
      <c r="J3" s="44"/>
      <c r="K3" s="44" t="s">
        <v>11</v>
      </c>
      <c r="L3" s="44"/>
      <c r="M3" s="44"/>
      <c r="N3" s="44"/>
      <c r="O3" s="44" t="s">
        <v>12</v>
      </c>
      <c r="P3" s="44"/>
      <c r="Q3" s="44"/>
      <c r="R3" s="44"/>
      <c r="S3" s="44" t="s">
        <v>1</v>
      </c>
      <c r="T3" s="44" t="s">
        <v>3</v>
      </c>
      <c r="U3" s="46" t="s">
        <v>2</v>
      </c>
    </row>
    <row r="4" spans="1:21" s="1" customFormat="1" ht="21" customHeight="1" thickBot="1" x14ac:dyDescent="0.25">
      <c r="A4" s="56"/>
      <c r="B4" s="45"/>
      <c r="C4" s="45"/>
      <c r="D4" s="45"/>
      <c r="E4" s="45"/>
      <c r="F4" s="45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45"/>
      <c r="T4" s="45"/>
      <c r="U4" s="47"/>
    </row>
    <row r="5" spans="1:21" ht="15" x14ac:dyDescent="0.2">
      <c r="A5" s="48" t="s">
        <v>13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1" x14ac:dyDescent="0.2">
      <c r="A6" s="6" t="s">
        <v>15</v>
      </c>
      <c r="B6" s="6" t="s">
        <v>16</v>
      </c>
      <c r="C6" s="6" t="s">
        <v>17</v>
      </c>
      <c r="D6" s="6" t="str">
        <f>"0,6734"</f>
        <v>0,6734</v>
      </c>
      <c r="E6" s="6" t="s">
        <v>18</v>
      </c>
      <c r="F6" s="6" t="s">
        <v>19</v>
      </c>
      <c r="G6" s="7" t="s">
        <v>20</v>
      </c>
      <c r="H6" s="7" t="s">
        <v>21</v>
      </c>
      <c r="I6" s="7" t="s">
        <v>22</v>
      </c>
      <c r="J6" s="8"/>
      <c r="K6" s="7" t="s">
        <v>23</v>
      </c>
      <c r="L6" s="7" t="s">
        <v>24</v>
      </c>
      <c r="M6" s="7" t="s">
        <v>25</v>
      </c>
      <c r="N6" s="8"/>
      <c r="O6" s="7" t="s">
        <v>26</v>
      </c>
      <c r="P6" s="7" t="s">
        <v>27</v>
      </c>
      <c r="Q6" s="7" t="s">
        <v>28</v>
      </c>
      <c r="R6" s="8"/>
      <c r="S6" s="6" t="str">
        <f>"640,0"</f>
        <v>640,0</v>
      </c>
      <c r="T6" s="7" t="str">
        <f>"430,9760"</f>
        <v>430,9760</v>
      </c>
      <c r="U6" s="6" t="s">
        <v>29</v>
      </c>
    </row>
    <row r="8" spans="1:21" ht="15" x14ac:dyDescent="0.2">
      <c r="A8" s="58" t="s">
        <v>30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  <row r="9" spans="1:21" x14ac:dyDescent="0.2">
      <c r="A9" s="6" t="s">
        <v>32</v>
      </c>
      <c r="B9" s="6" t="s">
        <v>33</v>
      </c>
      <c r="C9" s="6" t="s">
        <v>34</v>
      </c>
      <c r="D9" s="6" t="str">
        <f>"0,6017"</f>
        <v>0,6017</v>
      </c>
      <c r="E9" s="6" t="s">
        <v>18</v>
      </c>
      <c r="F9" s="6" t="s">
        <v>35</v>
      </c>
      <c r="G9" s="7" t="s">
        <v>28</v>
      </c>
      <c r="H9" s="7" t="s">
        <v>36</v>
      </c>
      <c r="I9" s="7" t="s">
        <v>37</v>
      </c>
      <c r="J9" s="8"/>
      <c r="K9" s="7" t="s">
        <v>38</v>
      </c>
      <c r="L9" s="7" t="s">
        <v>39</v>
      </c>
      <c r="M9" s="7" t="s">
        <v>40</v>
      </c>
      <c r="N9" s="8"/>
      <c r="O9" s="7" t="s">
        <v>41</v>
      </c>
      <c r="P9" s="7" t="s">
        <v>42</v>
      </c>
      <c r="Q9" s="8" t="s">
        <v>43</v>
      </c>
      <c r="R9" s="8"/>
      <c r="S9" s="6" t="str">
        <f>"735,0"</f>
        <v>735,0</v>
      </c>
      <c r="T9" s="7" t="str">
        <f>"442,2495"</f>
        <v>442,2495</v>
      </c>
      <c r="U9" s="6" t="s">
        <v>29</v>
      </c>
    </row>
    <row r="11" spans="1:21" ht="15" x14ac:dyDescent="0.2">
      <c r="A11" s="58" t="s">
        <v>44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</row>
    <row r="12" spans="1:21" x14ac:dyDescent="0.2">
      <c r="A12" s="6" t="s">
        <v>46</v>
      </c>
      <c r="B12" s="6" t="s">
        <v>47</v>
      </c>
      <c r="C12" s="6" t="s">
        <v>48</v>
      </c>
      <c r="D12" s="6" t="str">
        <f>"0,5830"</f>
        <v>0,5830</v>
      </c>
      <c r="E12" s="6" t="s">
        <v>18</v>
      </c>
      <c r="F12" s="6" t="s">
        <v>49</v>
      </c>
      <c r="G12" s="7" t="s">
        <v>20</v>
      </c>
      <c r="H12" s="7" t="s">
        <v>28</v>
      </c>
      <c r="I12" s="7" t="s">
        <v>21</v>
      </c>
      <c r="J12" s="8"/>
      <c r="K12" s="7" t="s">
        <v>25</v>
      </c>
      <c r="L12" s="8" t="s">
        <v>40</v>
      </c>
      <c r="M12" s="8" t="s">
        <v>40</v>
      </c>
      <c r="N12" s="8"/>
      <c r="O12" s="7" t="s">
        <v>36</v>
      </c>
      <c r="P12" s="7" t="s">
        <v>50</v>
      </c>
      <c r="Q12" s="8" t="s">
        <v>51</v>
      </c>
      <c r="R12" s="8"/>
      <c r="S12" s="6" t="str">
        <f>"655,0"</f>
        <v>655,0</v>
      </c>
      <c r="T12" s="7" t="str">
        <f>"467,7846"</f>
        <v>467,7846</v>
      </c>
      <c r="U12" s="6" t="s">
        <v>52</v>
      </c>
    </row>
    <row r="14" spans="1:21" ht="15" x14ac:dyDescent="0.2">
      <c r="E14" s="9" t="s">
        <v>53</v>
      </c>
    </row>
    <row r="15" spans="1:21" ht="15" x14ac:dyDescent="0.2">
      <c r="E15" s="9" t="s">
        <v>54</v>
      </c>
    </row>
    <row r="16" spans="1:21" ht="15" x14ac:dyDescent="0.2">
      <c r="E16" s="9" t="s">
        <v>55</v>
      </c>
    </row>
    <row r="17" spans="1:5" ht="15" x14ac:dyDescent="0.2">
      <c r="E17" s="9" t="s">
        <v>56</v>
      </c>
    </row>
    <row r="18" spans="1:5" ht="15" x14ac:dyDescent="0.2">
      <c r="E18" s="9" t="s">
        <v>56</v>
      </c>
    </row>
    <row r="19" spans="1:5" ht="15" x14ac:dyDescent="0.2">
      <c r="E19" s="9" t="s">
        <v>57</v>
      </c>
    </row>
    <row r="20" spans="1:5" ht="15" x14ac:dyDescent="0.2">
      <c r="E20" s="9"/>
    </row>
    <row r="22" spans="1:5" ht="18" x14ac:dyDescent="0.25">
      <c r="A22" s="10" t="s">
        <v>58</v>
      </c>
      <c r="B22" s="10"/>
    </row>
    <row r="23" spans="1:5" ht="15" x14ac:dyDescent="0.2">
      <c r="A23" s="11" t="s">
        <v>59</v>
      </c>
      <c r="B23" s="11"/>
    </row>
    <row r="24" spans="1:5" ht="14.25" x14ac:dyDescent="0.2">
      <c r="A24" s="13"/>
      <c r="B24" s="14" t="s">
        <v>60</v>
      </c>
    </row>
    <row r="25" spans="1:5" ht="15" x14ac:dyDescent="0.2">
      <c r="A25" s="15" t="s">
        <v>61</v>
      </c>
      <c r="B25" s="15" t="s">
        <v>62</v>
      </c>
      <c r="C25" s="15" t="s">
        <v>63</v>
      </c>
      <c r="D25" s="15" t="s">
        <v>64</v>
      </c>
      <c r="E25" s="15" t="s">
        <v>65</v>
      </c>
    </row>
    <row r="26" spans="1:5" x14ac:dyDescent="0.2">
      <c r="A26" s="12" t="s">
        <v>31</v>
      </c>
      <c r="B26" s="4" t="s">
        <v>60</v>
      </c>
      <c r="C26" s="4" t="s">
        <v>66</v>
      </c>
      <c r="D26" s="4" t="s">
        <v>67</v>
      </c>
      <c r="E26" s="16" t="s">
        <v>68</v>
      </c>
    </row>
    <row r="27" spans="1:5" x14ac:dyDescent="0.2">
      <c r="A27" s="12" t="s">
        <v>14</v>
      </c>
      <c r="B27" s="4" t="s">
        <v>60</v>
      </c>
      <c r="C27" s="4" t="s">
        <v>69</v>
      </c>
      <c r="D27" s="4" t="s">
        <v>70</v>
      </c>
      <c r="E27" s="16" t="s">
        <v>71</v>
      </c>
    </row>
    <row r="29" spans="1:5" ht="14.25" x14ac:dyDescent="0.2">
      <c r="A29" s="13"/>
      <c r="B29" s="14" t="s">
        <v>72</v>
      </c>
    </row>
    <row r="30" spans="1:5" ht="15" x14ac:dyDescent="0.2">
      <c r="A30" s="15" t="s">
        <v>61</v>
      </c>
      <c r="B30" s="15" t="s">
        <v>62</v>
      </c>
      <c r="C30" s="15" t="s">
        <v>63</v>
      </c>
      <c r="D30" s="15" t="s">
        <v>64</v>
      </c>
      <c r="E30" s="15" t="s">
        <v>65</v>
      </c>
    </row>
    <row r="31" spans="1:5" x14ac:dyDescent="0.2">
      <c r="A31" s="12" t="s">
        <v>45</v>
      </c>
      <c r="B31" s="4" t="s">
        <v>73</v>
      </c>
      <c r="C31" s="4" t="s">
        <v>74</v>
      </c>
      <c r="D31" s="4" t="s">
        <v>75</v>
      </c>
      <c r="E31" s="16" t="s">
        <v>76</v>
      </c>
    </row>
  </sheetData>
  <mergeCells count="16"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  <mergeCell ref="A5:T5"/>
    <mergeCell ref="A8:T8"/>
    <mergeCell ref="A11:T11"/>
    <mergeCell ref="D3:D4"/>
    <mergeCell ref="S3:S4"/>
    <mergeCell ref="T3:T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WPF c ДК тяга без эк.</vt:lpstr>
      <vt:lpstr>WPF тяга без эк.</vt:lpstr>
      <vt:lpstr>WPF жим в мн сл. эк.</vt:lpstr>
      <vt:lpstr>WPF c ДК жим безэк.</vt:lpstr>
      <vt:lpstr>WPF жим безэк.</vt:lpstr>
      <vt:lpstr>WPF c ДК пл безэк.</vt:lpstr>
      <vt:lpstr>WPF пл безэк.</vt:lpstr>
      <vt:lpstr>WPF c ДК пл классик.</vt:lpstr>
      <vt:lpstr>WPF пл классик.</vt:lpstr>
      <vt:lpstr>WPF НЖ 1 вес</vt:lpstr>
      <vt:lpstr>WPF НЖ 1 вес д.к.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Music</cp:lastModifiedBy>
  <cp:lastPrinted>2015-07-16T19:10:53Z</cp:lastPrinted>
  <dcterms:created xsi:type="dcterms:W3CDTF">2002-06-16T13:36:44Z</dcterms:created>
  <dcterms:modified xsi:type="dcterms:W3CDTF">2019-08-19T19:40:47Z</dcterms:modified>
</cp:coreProperties>
</file>