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Игорь\Google Диск\PowerLifting\1. WPF\Protocols\"/>
    </mc:Choice>
  </mc:AlternateContent>
  <bookViews>
    <workbookView xWindow="0" yWindow="0" windowWidth="14025" windowHeight="11760" tabRatio="714"/>
  </bookViews>
  <sheets>
    <sheet name="WPF PRO PL RAW" sheetId="7" r:id="rId1"/>
    <sheet name="WPF PRO BP RAW" sheetId="11" r:id="rId2"/>
    <sheet name="WPF PRO DL RAW" sheetId="16" r:id="rId3"/>
    <sheet name="WPF PRO MBP 1" sheetId="18" r:id="rId4"/>
    <sheet name="WPF PRO MBP 1_2" sheetId="19" r:id="rId5"/>
    <sheet name="WPF AM BP RAW" sheetId="12" r:id="rId6"/>
    <sheet name="WPF AM DL RAW" sheetId="17" r:id="rId7"/>
    <sheet name="WPF AM MBP 1" sheetId="20" r:id="rId8"/>
    <sheet name="Судейская коллегия" sheetId="23" r:id="rId9"/>
  </sheets>
  <calcPr calcId="152511"/>
</workbook>
</file>

<file path=xl/calcChain.xml><?xml version="1.0" encoding="utf-8"?>
<calcChain xmlns="http://schemas.openxmlformats.org/spreadsheetml/2006/main">
  <c r="U9" i="7" l="1"/>
  <c r="T9" i="7"/>
  <c r="E9" i="7"/>
  <c r="U6" i="7"/>
  <c r="T6" i="7"/>
  <c r="E6" i="7"/>
  <c r="M11" i="11"/>
  <c r="L11" i="11"/>
  <c r="E11" i="11"/>
  <c r="M10" i="11"/>
  <c r="L10" i="11"/>
  <c r="E10" i="11"/>
  <c r="M7" i="11"/>
  <c r="L7" i="11"/>
  <c r="E7" i="11"/>
  <c r="M6" i="11"/>
  <c r="L6" i="11"/>
  <c r="E6" i="11"/>
  <c r="M12" i="12"/>
  <c r="L12" i="12"/>
  <c r="E12" i="12"/>
  <c r="M9" i="12"/>
  <c r="L9" i="12"/>
  <c r="E9" i="12"/>
  <c r="M6" i="12"/>
  <c r="L6" i="12"/>
  <c r="E6" i="12"/>
  <c r="M7" i="16"/>
  <c r="L7" i="16"/>
  <c r="E7" i="16"/>
  <c r="M6" i="16"/>
  <c r="L6" i="16"/>
  <c r="E6" i="16"/>
  <c r="K6" i="18"/>
  <c r="J6" i="18"/>
  <c r="E6" i="18"/>
  <c r="K9" i="19"/>
  <c r="J9" i="19"/>
  <c r="E9" i="19"/>
  <c r="K6" i="19"/>
  <c r="J6" i="19"/>
  <c r="E6" i="19"/>
  <c r="K6" i="20"/>
  <c r="J6" i="20"/>
  <c r="E6" i="20"/>
  <c r="M9" i="17"/>
  <c r="E9" i="17"/>
  <c r="M6" i="17"/>
  <c r="E6" i="17"/>
</calcChain>
</file>

<file path=xl/sharedStrings.xml><?xml version="1.0" encoding="utf-8"?>
<sst xmlns="http://schemas.openxmlformats.org/spreadsheetml/2006/main" count="335" uniqueCount="148">
  <si>
    <t>ФИО</t>
  </si>
  <si>
    <t>Сумма</t>
  </si>
  <si>
    <t>Тренер</t>
  </si>
  <si>
    <t>Очки</t>
  </si>
  <si>
    <t>Команда</t>
  </si>
  <si>
    <t>Рек</t>
  </si>
  <si>
    <t>Возрастная группа
Дата рождения/Возраст</t>
  </si>
  <si>
    <t>Город/Область</t>
  </si>
  <si>
    <t>Вес</t>
  </si>
  <si>
    <t>Повторы</t>
  </si>
  <si>
    <t>Собственный 
вес</t>
  </si>
  <si>
    <t>Главный судья:</t>
  </si>
  <si>
    <t>Главный секретарь:</t>
  </si>
  <si>
    <t/>
  </si>
  <si>
    <t>Место</t>
  </si>
  <si>
    <t>Wilks</t>
  </si>
  <si>
    <t>Приседание</t>
  </si>
  <si>
    <t>Жим лёжа</t>
  </si>
  <si>
    <t>Становая тяга</t>
  </si>
  <si>
    <t>ВЕСОВАЯ КАТЕГОРИЯ   82.5</t>
  </si>
  <si>
    <t>Беглов Юрий</t>
  </si>
  <si>
    <t>Ветераны 55 - 59 (06.05.1965)/55</t>
  </si>
  <si>
    <t>81,80</t>
  </si>
  <si>
    <t xml:space="preserve">Гелиос </t>
  </si>
  <si>
    <t xml:space="preserve">Воронеж/Воронежская область </t>
  </si>
  <si>
    <t>192,5</t>
  </si>
  <si>
    <t>205,0</t>
  </si>
  <si>
    <t>120,0</t>
  </si>
  <si>
    <t>125,0</t>
  </si>
  <si>
    <t>127,5</t>
  </si>
  <si>
    <t>230,0</t>
  </si>
  <si>
    <t>242,5</t>
  </si>
  <si>
    <t>ВЕСОВАЯ КАТЕГОРИЯ   100</t>
  </si>
  <si>
    <t>Каширин Иван</t>
  </si>
  <si>
    <t>Ветераны 40 - 44 (01.01.1979)/41</t>
  </si>
  <si>
    <t>100,00</t>
  </si>
  <si>
    <t xml:space="preserve">Стальное Звено </t>
  </si>
  <si>
    <t>170,0</t>
  </si>
  <si>
    <t>190,0</t>
  </si>
  <si>
    <t>110,0</t>
  </si>
  <si>
    <t>130,0</t>
  </si>
  <si>
    <t>210,0</t>
  </si>
  <si>
    <t xml:space="preserve">Самостоятельно </t>
  </si>
  <si>
    <t>1</t>
  </si>
  <si>
    <t>Результат</t>
  </si>
  <si>
    <t>ВЕСОВАЯ КАТЕГОРИЯ   90</t>
  </si>
  <si>
    <t>Шандр Владислав</t>
  </si>
  <si>
    <t>Юниоры 20 - 23 (07.11.1996)/23</t>
  </si>
  <si>
    <t>84,10</t>
  </si>
  <si>
    <t>Шевченко Сергей</t>
  </si>
  <si>
    <t>Открытая (02.09.1981)/39</t>
  </si>
  <si>
    <t>86,00</t>
  </si>
  <si>
    <t xml:space="preserve">Ставрополь/Ставропольский край </t>
  </si>
  <si>
    <t>135,0</t>
  </si>
  <si>
    <t>137,5</t>
  </si>
  <si>
    <t>140,0</t>
  </si>
  <si>
    <t>ВЕСОВАЯ КАТЕГОРИЯ   125</t>
  </si>
  <si>
    <t>Агарков Сергей</t>
  </si>
  <si>
    <t>Ветераны 45 - 49 (02.06.1972)/48</t>
  </si>
  <si>
    <t>123,90</t>
  </si>
  <si>
    <t>160,0</t>
  </si>
  <si>
    <t>180,0</t>
  </si>
  <si>
    <t>Шигун Михаил</t>
  </si>
  <si>
    <t>Ветераны 60 - 64 (15.10.1959)/61</t>
  </si>
  <si>
    <t>113,60</t>
  </si>
  <si>
    <t>ВЕСОВАЯ КАТЕГОРИЯ   48</t>
  </si>
  <si>
    <t>Самсонова Анастасия</t>
  </si>
  <si>
    <t>Открытая (04.11.2000)/19</t>
  </si>
  <si>
    <t>45,40</t>
  </si>
  <si>
    <t xml:space="preserve">Мичуринск/Тамбовская область </t>
  </si>
  <si>
    <t>30,0</t>
  </si>
  <si>
    <t>32,5</t>
  </si>
  <si>
    <t>35,0</t>
  </si>
  <si>
    <t>ВЕСОВАЯ КАТЕГОРИЯ   60</t>
  </si>
  <si>
    <t>Самсонова Ольга</t>
  </si>
  <si>
    <t>Ветераны 45 - 49 (06.08.1975)/45</t>
  </si>
  <si>
    <t>58,30</t>
  </si>
  <si>
    <t>60,0</t>
  </si>
  <si>
    <t>65,0</t>
  </si>
  <si>
    <t>ВЕСОВАЯ КАТЕГОРИЯ   110</t>
  </si>
  <si>
    <t>Сушков Михаил</t>
  </si>
  <si>
    <t>Ветераны 40 - 44 (19.04.1980)/40</t>
  </si>
  <si>
    <t>109,40</t>
  </si>
  <si>
    <t>155,0</t>
  </si>
  <si>
    <t>162,5</t>
  </si>
  <si>
    <t>165,0</t>
  </si>
  <si>
    <t>Бондарев Иван</t>
  </si>
  <si>
    <t>Открытая (09.09.1992)/28</t>
  </si>
  <si>
    <t>125,00</t>
  </si>
  <si>
    <t xml:space="preserve">Губкин/Белгородская область </t>
  </si>
  <si>
    <t>265,0</t>
  </si>
  <si>
    <t>280,0</t>
  </si>
  <si>
    <t>Самсонов Вадим</t>
  </si>
  <si>
    <t>Ветераны 45 - 49 (05.12.1974)/45</t>
  </si>
  <si>
    <t>250,0</t>
  </si>
  <si>
    <t>267,5</t>
  </si>
  <si>
    <t>Кириллов Алексей</t>
  </si>
  <si>
    <t>Открытая (05.07.1982)/38</t>
  </si>
  <si>
    <t>80,90</t>
  </si>
  <si>
    <t>187,5</t>
  </si>
  <si>
    <t>Кретов Сергей</t>
  </si>
  <si>
    <t>Ветераны 55 - 59 (19.03.1964)/56</t>
  </si>
  <si>
    <t>98,70</t>
  </si>
  <si>
    <t>200,0</t>
  </si>
  <si>
    <t>Gloss</t>
  </si>
  <si>
    <t>85,0</t>
  </si>
  <si>
    <t>18,0</t>
  </si>
  <si>
    <t>Тоннаж</t>
  </si>
  <si>
    <t>ВЕСОВАЯ КАТЕГОРИЯ   44</t>
  </si>
  <si>
    <t>Бокова Арина</t>
  </si>
  <si>
    <t>Девушки 15-19 (22.04.2006)/14</t>
  </si>
  <si>
    <t>43,50</t>
  </si>
  <si>
    <t>22,5</t>
  </si>
  <si>
    <t>15,0</t>
  </si>
  <si>
    <t>ВЕСОВАЯ КАТЕГОРИЯ   52</t>
  </si>
  <si>
    <t>Рубцов Кирилл</t>
  </si>
  <si>
    <t>Юноши 15-19 (12.02.2008)/12</t>
  </si>
  <si>
    <t>41,20</t>
  </si>
  <si>
    <t>100,0</t>
  </si>
  <si>
    <t>Венгеров Вадим</t>
  </si>
  <si>
    <t>Юноши 15-19 (19.11.2001)/18</t>
  </si>
  <si>
    <t>78,20</t>
  </si>
  <si>
    <t xml:space="preserve">Богучар/Воронежская область </t>
  </si>
  <si>
    <t>80,0</t>
  </si>
  <si>
    <t>25,0</t>
  </si>
  <si>
    <t xml:space="preserve">Гоцкин Ю. </t>
  </si>
  <si>
    <t>Собственный 
Вес</t>
  </si>
  <si>
    <t>Лично</t>
  </si>
  <si>
    <t xml:space="preserve">Cамостоятельно </t>
  </si>
  <si>
    <t xml:space="preserve">Лично </t>
  </si>
  <si>
    <t>Кожухов А.</t>
  </si>
  <si>
    <t>Судейская коллегия</t>
  </si>
  <si>
    <t>Чарикова Анастасия, Воронеж</t>
  </si>
  <si>
    <t>Судьи:</t>
  </si>
  <si>
    <t>Секретари:</t>
  </si>
  <si>
    <t>Ольховская Кристина, Воронеж</t>
  </si>
  <si>
    <t>Извеков Андрей, Воронеж</t>
  </si>
  <si>
    <t>Ольховская Ольга, Воронеж</t>
  </si>
  <si>
    <t>Архипов Денис, Воронеж</t>
  </si>
  <si>
    <t>Чемпионат России
WPF Пауэрлифтинг безэкипировочный
Воронеж / Воронежская область 18 октября 2020 г.</t>
  </si>
  <si>
    <t>Чемпионат России
WPF Жим лежа безэкипировочный
Воронеж / Воронежская область 18 октября 2020 г.</t>
  </si>
  <si>
    <t>Чемпионат России
WPF Становая тяга безэкипировочная
Воронеж / Воронежская область 18 октября 2020 г.</t>
  </si>
  <si>
    <t>Чемпионат России
WPF c ДК Жим лежа безэкипировочный
Воронеж / Воронежская область 18 октября 2020 г.</t>
  </si>
  <si>
    <t>Чемпионат России
WPF c ДК Становая тяга безэкипировочная
Воронеж / Воронежская область 18 октября 2020 г.</t>
  </si>
  <si>
    <t>Чемпионат России
WPF Многоповторный жим лежа (1 вес)
Воронеж / Воронежская область 18 октября 2020 г.</t>
  </si>
  <si>
    <t>Чемпионат России
WPF Многоповторный жим лежа (1/2 вес)
Воронеж / Воронежская область 18 октября 2020 г.</t>
  </si>
  <si>
    <t>Чемпионат России
WPF с ДК Многоповторный жим лежа (1 вес)
Воронеж / Воронежская область 18 октября 2020 г.</t>
  </si>
  <si>
    <t>Многоповторный жим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</si>
</sst>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b/>
      <strike/>
      <sz val="10"/>
      <color theme="5"/>
      <name val="Arial Cyr"/>
      <charset val="204"/>
    </font>
    <font>
      <b/>
      <sz val="16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horizontal="center"/>
    </xf>
    <xf numFmtId="49" fontId="0" fillId="0" borderId="15" xfId="0" applyNumberFormat="1" applyFont="1" applyFill="1" applyBorder="1" applyAlignment="1">
      <alignment horizontal="center" vertical="center"/>
    </xf>
    <xf numFmtId="49" fontId="1" fillId="0" borderId="15" xfId="0" applyNumberFormat="1" applyFont="1" applyFill="1" applyBorder="1" applyAlignment="1">
      <alignment horizontal="center" vertical="center"/>
    </xf>
    <xf numFmtId="49" fontId="5" fillId="0" borderId="15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/>
    </xf>
    <xf numFmtId="49" fontId="0" fillId="0" borderId="8" xfId="0" applyNumberFormat="1" applyFont="1" applyFill="1" applyBorder="1" applyAlignment="1">
      <alignment horizontal="center"/>
    </xf>
    <xf numFmtId="49" fontId="0" fillId="0" borderId="16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5" fillId="0" borderId="16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49" fontId="3" fillId="0" borderId="19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17" xfId="0" applyNumberFormat="1" applyFont="1" applyFill="1" applyBorder="1" applyAlignment="1">
      <alignment horizontal="center" vertical="center" wrapText="1"/>
    </xf>
    <xf numFmtId="49" fontId="3" fillId="0" borderId="18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tabSelected="1" workbookViewId="0">
      <selection sqref="A1:V2"/>
    </sheetView>
  </sheetViews>
  <sheetFormatPr defaultRowHeight="12.75" x14ac:dyDescent="0.2"/>
  <cols>
    <col min="1" max="1" width="7.42578125" style="5" bestFit="1" customWidth="1"/>
    <col min="2" max="2" width="16" style="5" customWidth="1"/>
    <col min="3" max="3" width="29.7109375" style="5" bestFit="1" customWidth="1"/>
    <col min="4" max="4" width="21.42578125" style="5" bestFit="1" customWidth="1"/>
    <col min="5" max="5" width="10.5703125" style="5" bestFit="1" customWidth="1"/>
    <col min="6" max="6" width="22.7109375" style="5" bestFit="1" customWidth="1"/>
    <col min="7" max="7" width="29" style="5" bestFit="1" customWidth="1"/>
    <col min="8" max="10" width="5.5703125" style="6" customWidth="1"/>
    <col min="11" max="11" width="4.85546875" style="6" customWidth="1"/>
    <col min="12" max="14" width="5.5703125" style="6" customWidth="1"/>
    <col min="15" max="15" width="4.85546875" style="6" customWidth="1"/>
    <col min="16" max="18" width="5.5703125" style="6" customWidth="1"/>
    <col min="19" max="19" width="4.85546875" style="6" customWidth="1"/>
    <col min="20" max="20" width="7.85546875" style="6" bestFit="1" customWidth="1"/>
    <col min="21" max="21" width="8.5703125" style="6" bestFit="1" customWidth="1"/>
    <col min="22" max="22" width="19.140625" style="5" bestFit="1" customWidth="1"/>
    <col min="23" max="16384" width="9.140625" style="3"/>
  </cols>
  <sheetData>
    <row r="1" spans="1:22" s="2" customFormat="1" ht="29.1" customHeight="1" x14ac:dyDescent="0.2">
      <c r="A1" s="42" t="s">
        <v>139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5"/>
    </row>
    <row r="2" spans="1:22" s="2" customFormat="1" ht="62.1" customHeight="1" thickBot="1" x14ac:dyDescent="0.25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9"/>
    </row>
    <row r="3" spans="1:22" s="1" customFormat="1" ht="12.75" customHeight="1" x14ac:dyDescent="0.2">
      <c r="A3" s="50" t="s">
        <v>14</v>
      </c>
      <c r="B3" s="29" t="s">
        <v>0</v>
      </c>
      <c r="C3" s="51" t="s">
        <v>6</v>
      </c>
      <c r="D3" s="51" t="s">
        <v>10</v>
      </c>
      <c r="E3" s="38" t="s">
        <v>15</v>
      </c>
      <c r="F3" s="38" t="s">
        <v>4</v>
      </c>
      <c r="G3" s="38" t="s">
        <v>7</v>
      </c>
      <c r="H3" s="38" t="s">
        <v>16</v>
      </c>
      <c r="I3" s="38"/>
      <c r="J3" s="38"/>
      <c r="K3" s="38"/>
      <c r="L3" s="38" t="s">
        <v>17</v>
      </c>
      <c r="M3" s="38"/>
      <c r="N3" s="38"/>
      <c r="O3" s="38"/>
      <c r="P3" s="38" t="s">
        <v>18</v>
      </c>
      <c r="Q3" s="38"/>
      <c r="R3" s="38"/>
      <c r="S3" s="38"/>
      <c r="T3" s="38" t="s">
        <v>1</v>
      </c>
      <c r="U3" s="38" t="s">
        <v>3</v>
      </c>
      <c r="V3" s="39" t="s">
        <v>2</v>
      </c>
    </row>
    <row r="4" spans="1:22" s="1" customFormat="1" ht="21" customHeight="1" thickBot="1" x14ac:dyDescent="0.25">
      <c r="A4" s="36"/>
      <c r="B4" s="30"/>
      <c r="C4" s="32"/>
      <c r="D4" s="32"/>
      <c r="E4" s="32"/>
      <c r="F4" s="32"/>
      <c r="G4" s="32"/>
      <c r="H4" s="4">
        <v>1</v>
      </c>
      <c r="I4" s="4">
        <v>2</v>
      </c>
      <c r="J4" s="4">
        <v>3</v>
      </c>
      <c r="K4" s="4" t="s">
        <v>5</v>
      </c>
      <c r="L4" s="4">
        <v>1</v>
      </c>
      <c r="M4" s="4">
        <v>2</v>
      </c>
      <c r="N4" s="4">
        <v>3</v>
      </c>
      <c r="O4" s="4" t="s">
        <v>5</v>
      </c>
      <c r="P4" s="4">
        <v>1</v>
      </c>
      <c r="Q4" s="4">
        <v>2</v>
      </c>
      <c r="R4" s="4">
        <v>3</v>
      </c>
      <c r="S4" s="4" t="s">
        <v>5</v>
      </c>
      <c r="T4" s="32"/>
      <c r="U4" s="32"/>
      <c r="V4" s="34"/>
    </row>
    <row r="5" spans="1:22" ht="15" x14ac:dyDescent="0.2">
      <c r="A5" s="40" t="s">
        <v>19</v>
      </c>
      <c r="B5" s="40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</row>
    <row r="6" spans="1:22" x14ac:dyDescent="0.2">
      <c r="A6" s="9" t="s">
        <v>43</v>
      </c>
      <c r="B6" s="8" t="s">
        <v>20</v>
      </c>
      <c r="C6" s="8" t="s">
        <v>21</v>
      </c>
      <c r="D6" s="8" t="s">
        <v>22</v>
      </c>
      <c r="E6" s="8">
        <f>0.6734</f>
        <v>0.6734</v>
      </c>
      <c r="F6" s="8" t="s">
        <v>23</v>
      </c>
      <c r="G6" s="8" t="s">
        <v>24</v>
      </c>
      <c r="H6" s="10" t="s">
        <v>25</v>
      </c>
      <c r="I6" s="11" t="s">
        <v>25</v>
      </c>
      <c r="J6" s="11" t="s">
        <v>26</v>
      </c>
      <c r="K6" s="9"/>
      <c r="L6" s="11" t="s">
        <v>27</v>
      </c>
      <c r="M6" s="11" t="s">
        <v>28</v>
      </c>
      <c r="N6" s="11" t="s">
        <v>29</v>
      </c>
      <c r="O6" s="9"/>
      <c r="P6" s="11" t="s">
        <v>30</v>
      </c>
      <c r="Q6" s="10" t="s">
        <v>31</v>
      </c>
      <c r="R6" s="9"/>
      <c r="S6" s="9"/>
      <c r="T6" s="9">
        <f>562.5</f>
        <v>562.5</v>
      </c>
      <c r="U6" s="9">
        <f>464.0147</f>
        <v>464.0147</v>
      </c>
      <c r="V6" s="8" t="s">
        <v>130</v>
      </c>
    </row>
    <row r="7" spans="1:22" x14ac:dyDescent="0.2">
      <c r="B7" s="5" t="s">
        <v>13</v>
      </c>
    </row>
    <row r="8" spans="1:22" ht="15" x14ac:dyDescent="0.2">
      <c r="A8" s="27" t="s">
        <v>32</v>
      </c>
      <c r="B8" s="27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</row>
    <row r="9" spans="1:22" x14ac:dyDescent="0.2">
      <c r="A9" s="9" t="s">
        <v>43</v>
      </c>
      <c r="B9" s="8" t="s">
        <v>33</v>
      </c>
      <c r="C9" s="8" t="s">
        <v>34</v>
      </c>
      <c r="D9" s="8" t="s">
        <v>35</v>
      </c>
      <c r="E9" s="8">
        <f>0.6086</f>
        <v>0.60860000000000003</v>
      </c>
      <c r="F9" s="8" t="s">
        <v>36</v>
      </c>
      <c r="G9" s="8" t="s">
        <v>24</v>
      </c>
      <c r="H9" s="11" t="s">
        <v>37</v>
      </c>
      <c r="I9" s="10" t="s">
        <v>38</v>
      </c>
      <c r="J9" s="10" t="s">
        <v>38</v>
      </c>
      <c r="K9" s="9"/>
      <c r="L9" s="11" t="s">
        <v>39</v>
      </c>
      <c r="M9" s="11" t="s">
        <v>27</v>
      </c>
      <c r="N9" s="10" t="s">
        <v>40</v>
      </c>
      <c r="O9" s="9"/>
      <c r="P9" s="11" t="s">
        <v>37</v>
      </c>
      <c r="Q9" s="11" t="s">
        <v>38</v>
      </c>
      <c r="R9" s="11" t="s">
        <v>41</v>
      </c>
      <c r="S9" s="9"/>
      <c r="T9" s="9">
        <f>500</f>
        <v>500</v>
      </c>
      <c r="U9" s="9">
        <f>307.343</f>
        <v>307.34300000000002</v>
      </c>
      <c r="V9" s="8" t="s">
        <v>42</v>
      </c>
    </row>
    <row r="10" spans="1:22" x14ac:dyDescent="0.2">
      <c r="B10" s="5" t="s">
        <v>13</v>
      </c>
    </row>
  </sheetData>
  <mergeCells count="16">
    <mergeCell ref="A1:V2"/>
    <mergeCell ref="A3:A4"/>
    <mergeCell ref="C3:C4"/>
    <mergeCell ref="D3:D4"/>
    <mergeCell ref="E3:E4"/>
    <mergeCell ref="F3:F4"/>
    <mergeCell ref="G3:G4"/>
    <mergeCell ref="H3:K3"/>
    <mergeCell ref="L3:O3"/>
    <mergeCell ref="P3:S3"/>
    <mergeCell ref="A8:S8"/>
    <mergeCell ref="B3:B4"/>
    <mergeCell ref="T3:T4"/>
    <mergeCell ref="U3:U4"/>
    <mergeCell ref="V3:V4"/>
    <mergeCell ref="A5:S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workbookViewId="0">
      <selection activeCell="D22" sqref="D22"/>
    </sheetView>
  </sheetViews>
  <sheetFormatPr defaultRowHeight="12.75" x14ac:dyDescent="0.2"/>
  <cols>
    <col min="1" max="1" width="7.42578125" style="5" bestFit="1" customWidth="1"/>
    <col min="2" max="2" width="17.85546875" style="5" customWidth="1"/>
    <col min="3" max="3" width="29.7109375" style="5" bestFit="1" customWidth="1"/>
    <col min="4" max="4" width="21.42578125" style="5" bestFit="1" customWidth="1"/>
    <col min="5" max="5" width="10.5703125" style="5" bestFit="1" customWidth="1"/>
    <col min="6" max="6" width="22.7109375" style="5" bestFit="1" customWidth="1"/>
    <col min="7" max="7" width="31.140625" style="5" bestFit="1" customWidth="1"/>
    <col min="8" max="10" width="5.5703125" style="6" customWidth="1"/>
    <col min="11" max="11" width="4.85546875" style="6" customWidth="1"/>
    <col min="12" max="12" width="14.5703125" style="6" customWidth="1"/>
    <col min="13" max="13" width="8.5703125" style="6" bestFit="1" customWidth="1"/>
    <col min="14" max="14" width="15.42578125" style="5" bestFit="1" customWidth="1"/>
    <col min="15" max="16384" width="9.140625" style="3"/>
  </cols>
  <sheetData>
    <row r="1" spans="1:14" s="2" customFormat="1" ht="29.1" customHeight="1" x14ac:dyDescent="0.2">
      <c r="A1" s="42" t="s">
        <v>140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5"/>
    </row>
    <row r="2" spans="1:14" s="2" customFormat="1" ht="62.1" customHeight="1" thickBot="1" x14ac:dyDescent="0.25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9"/>
    </row>
    <row r="3" spans="1:14" s="1" customFormat="1" ht="12.75" customHeight="1" x14ac:dyDescent="0.2">
      <c r="A3" s="50" t="s">
        <v>14</v>
      </c>
      <c r="B3" s="29" t="s">
        <v>0</v>
      </c>
      <c r="C3" s="51" t="s">
        <v>6</v>
      </c>
      <c r="D3" s="51" t="s">
        <v>10</v>
      </c>
      <c r="E3" s="38" t="s">
        <v>15</v>
      </c>
      <c r="F3" s="38" t="s">
        <v>4</v>
      </c>
      <c r="G3" s="38" t="s">
        <v>7</v>
      </c>
      <c r="H3" s="38" t="s">
        <v>17</v>
      </c>
      <c r="I3" s="38"/>
      <c r="J3" s="38"/>
      <c r="K3" s="38"/>
      <c r="L3" s="38" t="s">
        <v>44</v>
      </c>
      <c r="M3" s="38" t="s">
        <v>3</v>
      </c>
      <c r="N3" s="39" t="s">
        <v>2</v>
      </c>
    </row>
    <row r="4" spans="1:14" s="1" customFormat="1" ht="21" customHeight="1" thickBot="1" x14ac:dyDescent="0.25">
      <c r="A4" s="36"/>
      <c r="B4" s="30"/>
      <c r="C4" s="32"/>
      <c r="D4" s="32"/>
      <c r="E4" s="32"/>
      <c r="F4" s="32"/>
      <c r="G4" s="32"/>
      <c r="H4" s="4">
        <v>1</v>
      </c>
      <c r="I4" s="4">
        <v>2</v>
      </c>
      <c r="J4" s="4">
        <v>3</v>
      </c>
      <c r="K4" s="4" t="s">
        <v>5</v>
      </c>
      <c r="L4" s="32"/>
      <c r="M4" s="32"/>
      <c r="N4" s="34"/>
    </row>
    <row r="5" spans="1:14" ht="15" x14ac:dyDescent="0.2">
      <c r="A5" s="40" t="s">
        <v>45</v>
      </c>
      <c r="B5" s="40"/>
      <c r="C5" s="41"/>
      <c r="D5" s="41"/>
      <c r="E5" s="41"/>
      <c r="F5" s="41"/>
      <c r="G5" s="41"/>
      <c r="H5" s="41"/>
      <c r="I5" s="41"/>
      <c r="J5" s="41"/>
      <c r="K5" s="41"/>
    </row>
    <row r="6" spans="1:14" x14ac:dyDescent="0.2">
      <c r="A6" s="15" t="s">
        <v>43</v>
      </c>
      <c r="B6" s="14" t="s">
        <v>46</v>
      </c>
      <c r="C6" s="14" t="s">
        <v>47</v>
      </c>
      <c r="D6" s="14" t="s">
        <v>48</v>
      </c>
      <c r="E6" s="14">
        <f>0.6624</f>
        <v>0.66239999999999999</v>
      </c>
      <c r="F6" s="14" t="s">
        <v>127</v>
      </c>
      <c r="G6" s="14" t="s">
        <v>24</v>
      </c>
      <c r="H6" s="18" t="s">
        <v>39</v>
      </c>
      <c r="I6" s="18" t="s">
        <v>27</v>
      </c>
      <c r="J6" s="19" t="s">
        <v>29</v>
      </c>
      <c r="K6" s="15"/>
      <c r="L6" s="15">
        <f>120</f>
        <v>120</v>
      </c>
      <c r="M6" s="15">
        <f>79.488</f>
        <v>79.488</v>
      </c>
      <c r="N6" s="14" t="s">
        <v>42</v>
      </c>
    </row>
    <row r="7" spans="1:14" x14ac:dyDescent="0.2">
      <c r="A7" s="17" t="s">
        <v>43</v>
      </c>
      <c r="B7" s="16" t="s">
        <v>49</v>
      </c>
      <c r="C7" s="16" t="s">
        <v>50</v>
      </c>
      <c r="D7" s="16" t="s">
        <v>51</v>
      </c>
      <c r="E7" s="16">
        <f>0.654</f>
        <v>0.65400000000000003</v>
      </c>
      <c r="F7" s="16" t="s">
        <v>36</v>
      </c>
      <c r="G7" s="16" t="s">
        <v>52</v>
      </c>
      <c r="H7" s="20" t="s">
        <v>53</v>
      </c>
      <c r="I7" s="20" t="s">
        <v>54</v>
      </c>
      <c r="J7" s="21" t="s">
        <v>55</v>
      </c>
      <c r="K7" s="17"/>
      <c r="L7" s="17">
        <f>137.5</f>
        <v>137.5</v>
      </c>
      <c r="M7" s="17">
        <f>89.925</f>
        <v>89.924999999999997</v>
      </c>
      <c r="N7" s="16" t="s">
        <v>42</v>
      </c>
    </row>
    <row r="8" spans="1:14" x14ac:dyDescent="0.2">
      <c r="B8" s="5" t="s">
        <v>13</v>
      </c>
    </row>
    <row r="9" spans="1:14" ht="15" x14ac:dyDescent="0.2">
      <c r="A9" s="27" t="s">
        <v>56</v>
      </c>
      <c r="B9" s="27"/>
      <c r="C9" s="28"/>
      <c r="D9" s="28"/>
      <c r="E9" s="28"/>
      <c r="F9" s="28"/>
      <c r="G9" s="28"/>
      <c r="H9" s="28"/>
      <c r="I9" s="28"/>
      <c r="J9" s="28"/>
      <c r="K9" s="28"/>
    </row>
    <row r="10" spans="1:14" x14ac:dyDescent="0.2">
      <c r="A10" s="15" t="s">
        <v>43</v>
      </c>
      <c r="B10" s="14" t="s">
        <v>57</v>
      </c>
      <c r="C10" s="14" t="s">
        <v>58</v>
      </c>
      <c r="D10" s="14" t="s">
        <v>59</v>
      </c>
      <c r="E10" s="14">
        <f>0.5709</f>
        <v>0.57089999999999996</v>
      </c>
      <c r="F10" s="14" t="s">
        <v>36</v>
      </c>
      <c r="G10" s="14" t="s">
        <v>24</v>
      </c>
      <c r="H10" s="18" t="s">
        <v>60</v>
      </c>
      <c r="I10" s="18" t="s">
        <v>37</v>
      </c>
      <c r="J10" s="18" t="s">
        <v>61</v>
      </c>
      <c r="K10" s="15"/>
      <c r="L10" s="15">
        <f>180</f>
        <v>180</v>
      </c>
      <c r="M10" s="15">
        <f>112.7299</f>
        <v>112.7299</v>
      </c>
      <c r="N10" s="14" t="s">
        <v>42</v>
      </c>
    </row>
    <row r="11" spans="1:14" x14ac:dyDescent="0.2">
      <c r="A11" s="17" t="s">
        <v>43</v>
      </c>
      <c r="B11" s="16" t="s">
        <v>62</v>
      </c>
      <c r="C11" s="16" t="s">
        <v>63</v>
      </c>
      <c r="D11" s="16" t="s">
        <v>64</v>
      </c>
      <c r="E11" s="16">
        <f>0.583</f>
        <v>0.58299999999999996</v>
      </c>
      <c r="F11" s="16" t="s">
        <v>127</v>
      </c>
      <c r="G11" s="16" t="s">
        <v>24</v>
      </c>
      <c r="H11" s="20" t="s">
        <v>39</v>
      </c>
      <c r="I11" s="20" t="s">
        <v>27</v>
      </c>
      <c r="J11" s="20" t="s">
        <v>40</v>
      </c>
      <c r="K11" s="17"/>
      <c r="L11" s="17">
        <f>130</f>
        <v>130</v>
      </c>
      <c r="M11" s="17">
        <f>103.5291</f>
        <v>103.5291</v>
      </c>
      <c r="N11" s="16" t="s">
        <v>42</v>
      </c>
    </row>
    <row r="12" spans="1:14" x14ac:dyDescent="0.2">
      <c r="B12" s="5" t="s">
        <v>13</v>
      </c>
    </row>
  </sheetData>
  <mergeCells count="14">
    <mergeCell ref="A1:N2"/>
    <mergeCell ref="A3:A4"/>
    <mergeCell ref="C3:C4"/>
    <mergeCell ref="D3:D4"/>
    <mergeCell ref="E3:E4"/>
    <mergeCell ref="F3:F4"/>
    <mergeCell ref="G3:G4"/>
    <mergeCell ref="H3:K3"/>
    <mergeCell ref="A9:K9"/>
    <mergeCell ref="B3:B4"/>
    <mergeCell ref="L3:L4"/>
    <mergeCell ref="M3:M4"/>
    <mergeCell ref="N3:N4"/>
    <mergeCell ref="A5:K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selection activeCell="H22" sqref="H22"/>
    </sheetView>
  </sheetViews>
  <sheetFormatPr defaultRowHeight="12.75" x14ac:dyDescent="0.2"/>
  <cols>
    <col min="1" max="1" width="7.42578125" style="5" bestFit="1" customWidth="1"/>
    <col min="2" max="2" width="18.140625" style="5" customWidth="1"/>
    <col min="3" max="3" width="29.7109375" style="5" bestFit="1" customWidth="1"/>
    <col min="4" max="4" width="26.28515625" style="5" bestFit="1" customWidth="1"/>
    <col min="5" max="5" width="10.5703125" style="5" bestFit="1" customWidth="1"/>
    <col min="6" max="6" width="22.7109375" style="5" bestFit="1" customWidth="1"/>
    <col min="7" max="7" width="29.7109375" style="5" bestFit="1" customWidth="1"/>
    <col min="8" max="8" width="15.7109375" style="6" customWidth="1"/>
    <col min="9" max="9" width="5.5703125" style="6" customWidth="1"/>
    <col min="10" max="11" width="9.140625" style="6" customWidth="1"/>
    <col min="12" max="12" width="8.140625" style="5" bestFit="1" customWidth="1"/>
    <col min="13" max="13" width="11.140625" style="5" bestFit="1" customWidth="1"/>
    <col min="14" max="14" width="15.42578125" style="3" bestFit="1" customWidth="1"/>
    <col min="15" max="16384" width="9.140625" style="3"/>
  </cols>
  <sheetData>
    <row r="1" spans="1:14" s="2" customFormat="1" ht="29.1" customHeight="1" x14ac:dyDescent="0.2">
      <c r="A1" s="23" t="s">
        <v>141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s="2" customFormat="1" ht="62.1" customHeight="1" thickBot="1" x14ac:dyDescent="0.25">
      <c r="A2" s="25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s="1" customFormat="1" ht="12.75" customHeight="1" x14ac:dyDescent="0.2">
      <c r="A3" s="35" t="s">
        <v>14</v>
      </c>
      <c r="B3" s="29" t="s">
        <v>0</v>
      </c>
      <c r="C3" s="37" t="s">
        <v>6</v>
      </c>
      <c r="D3" s="37" t="s">
        <v>126</v>
      </c>
      <c r="E3" s="31" t="s">
        <v>15</v>
      </c>
      <c r="F3" s="31" t="s">
        <v>4</v>
      </c>
      <c r="G3" s="31" t="s">
        <v>7</v>
      </c>
      <c r="H3" s="31" t="s">
        <v>18</v>
      </c>
      <c r="I3" s="31"/>
      <c r="J3" s="31"/>
      <c r="K3" s="31"/>
      <c r="L3" s="31" t="s">
        <v>44</v>
      </c>
      <c r="M3" s="31" t="s">
        <v>3</v>
      </c>
      <c r="N3" s="33" t="s">
        <v>2</v>
      </c>
    </row>
    <row r="4" spans="1:14" s="1" customFormat="1" ht="21" customHeight="1" thickBot="1" x14ac:dyDescent="0.25">
      <c r="A4" s="36"/>
      <c r="B4" s="30"/>
      <c r="C4" s="32"/>
      <c r="D4" s="32"/>
      <c r="E4" s="32"/>
      <c r="F4" s="32"/>
      <c r="G4" s="32"/>
      <c r="H4" s="4">
        <v>1</v>
      </c>
      <c r="I4" s="4">
        <v>2</v>
      </c>
      <c r="J4" s="4">
        <v>3</v>
      </c>
      <c r="K4" s="4" t="s">
        <v>5</v>
      </c>
      <c r="L4" s="32"/>
      <c r="M4" s="32"/>
      <c r="N4" s="34"/>
    </row>
    <row r="5" spans="1:14" ht="15" x14ac:dyDescent="0.2">
      <c r="A5" s="27" t="s">
        <v>56</v>
      </c>
      <c r="B5" s="27"/>
      <c r="C5" s="28"/>
      <c r="D5" s="28"/>
      <c r="E5" s="28"/>
      <c r="F5" s="28"/>
      <c r="G5" s="28"/>
      <c r="H5" s="28"/>
      <c r="I5" s="28"/>
      <c r="J5" s="28"/>
      <c r="K5" s="28"/>
    </row>
    <row r="6" spans="1:14" x14ac:dyDescent="0.2">
      <c r="A6" s="15" t="s">
        <v>43</v>
      </c>
      <c r="B6" s="14" t="s">
        <v>86</v>
      </c>
      <c r="C6" s="14" t="s">
        <v>87</v>
      </c>
      <c r="D6" s="14" t="s">
        <v>88</v>
      </c>
      <c r="E6" s="14">
        <f>0.5698</f>
        <v>0.56979999999999997</v>
      </c>
      <c r="F6" s="14" t="s">
        <v>127</v>
      </c>
      <c r="G6" s="14" t="s">
        <v>89</v>
      </c>
      <c r="H6" s="18" t="s">
        <v>90</v>
      </c>
      <c r="I6" s="18" t="s">
        <v>91</v>
      </c>
      <c r="J6" s="15"/>
      <c r="K6" s="15"/>
      <c r="L6" s="14">
        <f>280</f>
        <v>280</v>
      </c>
      <c r="M6" s="14">
        <f>159.544</f>
        <v>159.54400000000001</v>
      </c>
      <c r="N6" s="12" t="s">
        <v>42</v>
      </c>
    </row>
    <row r="7" spans="1:14" x14ac:dyDescent="0.2">
      <c r="A7" s="17" t="s">
        <v>43</v>
      </c>
      <c r="B7" s="16" t="s">
        <v>92</v>
      </c>
      <c r="C7" s="16" t="s">
        <v>93</v>
      </c>
      <c r="D7" s="16" t="s">
        <v>88</v>
      </c>
      <c r="E7" s="16">
        <f>0.5698</f>
        <v>0.56979999999999997</v>
      </c>
      <c r="F7" s="16" t="s">
        <v>127</v>
      </c>
      <c r="G7" s="16" t="s">
        <v>69</v>
      </c>
      <c r="H7" s="20" t="s">
        <v>94</v>
      </c>
      <c r="I7" s="20" t="s">
        <v>95</v>
      </c>
      <c r="J7" s="17"/>
      <c r="K7" s="17"/>
      <c r="L7" s="16">
        <f>267.5</f>
        <v>267.5</v>
      </c>
      <c r="M7" s="16">
        <f>160.8047</f>
        <v>160.8047</v>
      </c>
      <c r="N7" s="13" t="s">
        <v>42</v>
      </c>
    </row>
    <row r="8" spans="1:14" x14ac:dyDescent="0.2">
      <c r="B8" s="5" t="s">
        <v>13</v>
      </c>
      <c r="C8" s="5" t="s">
        <v>13</v>
      </c>
    </row>
  </sheetData>
  <mergeCells count="13">
    <mergeCell ref="A5:K5"/>
    <mergeCell ref="B3:B4"/>
    <mergeCell ref="H3:K3"/>
    <mergeCell ref="A1:N2"/>
    <mergeCell ref="L3:L4"/>
    <mergeCell ref="M3:M4"/>
    <mergeCell ref="N3:N4"/>
    <mergeCell ref="C3:C4"/>
    <mergeCell ref="A3:A4"/>
    <mergeCell ref="D3:D4"/>
    <mergeCell ref="E3:E4"/>
    <mergeCell ref="F3:F4"/>
    <mergeCell ref="G3:G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L27" sqref="L27"/>
    </sheetView>
  </sheetViews>
  <sheetFormatPr defaultRowHeight="12.75" x14ac:dyDescent="0.2"/>
  <cols>
    <col min="1" max="1" width="7.42578125" style="5" bestFit="1" customWidth="1"/>
    <col min="2" max="2" width="16.85546875" style="5" bestFit="1" customWidth="1"/>
    <col min="3" max="3" width="28.42578125" style="5" bestFit="1" customWidth="1"/>
    <col min="4" max="4" width="26.28515625" style="5" bestFit="1" customWidth="1"/>
    <col min="5" max="5" width="10.5703125" style="5" bestFit="1" customWidth="1"/>
    <col min="6" max="6" width="22.7109375" style="5" bestFit="1" customWidth="1"/>
    <col min="7" max="7" width="29" style="5" bestFit="1" customWidth="1"/>
    <col min="8" max="8" width="17.28515625" style="6" customWidth="1"/>
    <col min="9" max="9" width="13.28515625" style="6" customWidth="1"/>
    <col min="10" max="10" width="9.140625" style="5"/>
    <col min="11" max="11" width="11.140625" style="5" bestFit="1" customWidth="1"/>
    <col min="12" max="12" width="15.42578125" style="3" bestFit="1" customWidth="1"/>
    <col min="13" max="16384" width="9.140625" style="3"/>
  </cols>
  <sheetData>
    <row r="1" spans="1:12" s="2" customFormat="1" ht="29.1" customHeight="1" x14ac:dyDescent="0.2">
      <c r="A1" s="23" t="s">
        <v>144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s="2" customFormat="1" ht="62.1" customHeight="1" thickBot="1" x14ac:dyDescent="0.25">
      <c r="A2" s="25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s="1" customFormat="1" ht="12.75" customHeight="1" x14ac:dyDescent="0.2">
      <c r="A3" s="35" t="s">
        <v>14</v>
      </c>
      <c r="B3" s="29" t="s">
        <v>0</v>
      </c>
      <c r="C3" s="37" t="s">
        <v>6</v>
      </c>
      <c r="D3" s="37" t="s">
        <v>126</v>
      </c>
      <c r="E3" s="31" t="s">
        <v>104</v>
      </c>
      <c r="F3" s="31" t="s">
        <v>4</v>
      </c>
      <c r="G3" s="31" t="s">
        <v>7</v>
      </c>
      <c r="H3" s="31" t="s">
        <v>147</v>
      </c>
      <c r="I3" s="31"/>
      <c r="J3" s="31" t="s">
        <v>107</v>
      </c>
      <c r="K3" s="31" t="s">
        <v>3</v>
      </c>
      <c r="L3" s="33" t="s">
        <v>2</v>
      </c>
    </row>
    <row r="4" spans="1:12" s="1" customFormat="1" ht="21" customHeight="1" thickBot="1" x14ac:dyDescent="0.25">
      <c r="A4" s="36"/>
      <c r="B4" s="30"/>
      <c r="C4" s="32"/>
      <c r="D4" s="32"/>
      <c r="E4" s="32"/>
      <c r="F4" s="32"/>
      <c r="G4" s="32"/>
      <c r="H4" s="4" t="s">
        <v>8</v>
      </c>
      <c r="I4" s="22" t="s">
        <v>9</v>
      </c>
      <c r="J4" s="32"/>
      <c r="K4" s="32"/>
      <c r="L4" s="34"/>
    </row>
    <row r="5" spans="1:12" ht="15" x14ac:dyDescent="0.2">
      <c r="A5" s="27" t="s">
        <v>45</v>
      </c>
      <c r="B5" s="27"/>
      <c r="C5" s="28"/>
      <c r="D5" s="28"/>
      <c r="E5" s="28"/>
      <c r="F5" s="28"/>
      <c r="G5" s="28"/>
      <c r="H5" s="28"/>
      <c r="I5" s="28"/>
    </row>
    <row r="6" spans="1:12" x14ac:dyDescent="0.2">
      <c r="A6" s="9" t="s">
        <v>43</v>
      </c>
      <c r="B6" s="8" t="s">
        <v>46</v>
      </c>
      <c r="C6" s="8" t="s">
        <v>47</v>
      </c>
      <c r="D6" s="8" t="s">
        <v>48</v>
      </c>
      <c r="E6" s="8">
        <f>0.6368</f>
        <v>0.63680000000000003</v>
      </c>
      <c r="F6" s="8" t="s">
        <v>127</v>
      </c>
      <c r="G6" s="8" t="s">
        <v>24</v>
      </c>
      <c r="H6" s="9" t="s">
        <v>105</v>
      </c>
      <c r="I6" s="9" t="s">
        <v>106</v>
      </c>
      <c r="J6" s="8">
        <f>1530</f>
        <v>1530</v>
      </c>
      <c r="K6" s="8">
        <f>974.304</f>
        <v>974.30399999999997</v>
      </c>
      <c r="L6" s="7" t="s">
        <v>128</v>
      </c>
    </row>
    <row r="7" spans="1:12" x14ac:dyDescent="0.2">
      <c r="B7" s="5" t="s">
        <v>13</v>
      </c>
      <c r="C7" s="5" t="s">
        <v>13</v>
      </c>
    </row>
  </sheetData>
  <mergeCells count="13">
    <mergeCell ref="A1:L2"/>
    <mergeCell ref="A5:I5"/>
    <mergeCell ref="B3:B4"/>
    <mergeCell ref="H3:I3"/>
    <mergeCell ref="J3:J4"/>
    <mergeCell ref="K3:K4"/>
    <mergeCell ref="L3:L4"/>
    <mergeCell ref="A3:A4"/>
    <mergeCell ref="C3:C4"/>
    <mergeCell ref="D3:D4"/>
    <mergeCell ref="E3:E4"/>
    <mergeCell ref="F3:F4"/>
    <mergeCell ref="G3:G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H3" sqref="H3:I3"/>
    </sheetView>
  </sheetViews>
  <sheetFormatPr defaultRowHeight="12.75" x14ac:dyDescent="0.2"/>
  <cols>
    <col min="1" max="1" width="7.42578125" style="5" bestFit="1" customWidth="1"/>
    <col min="2" max="2" width="14.140625" style="5" bestFit="1" customWidth="1"/>
    <col min="3" max="3" width="27.85546875" style="5" bestFit="1" customWidth="1"/>
    <col min="4" max="4" width="26.28515625" style="5" bestFit="1" customWidth="1"/>
    <col min="5" max="5" width="10.5703125" style="5" bestFit="1" customWidth="1"/>
    <col min="6" max="6" width="22.7109375" style="5" bestFit="1" customWidth="1"/>
    <col min="7" max="7" width="29" style="5" bestFit="1" customWidth="1"/>
    <col min="8" max="8" width="17.28515625" style="6" customWidth="1"/>
    <col min="9" max="9" width="11.28515625" style="6" customWidth="1"/>
    <col min="10" max="10" width="9.140625" style="5"/>
    <col min="11" max="11" width="12.140625" style="5" bestFit="1" customWidth="1"/>
    <col min="12" max="12" width="15.7109375" style="3" bestFit="1" customWidth="1"/>
    <col min="13" max="16384" width="9.140625" style="3"/>
  </cols>
  <sheetData>
    <row r="1" spans="1:12" s="2" customFormat="1" ht="29.1" customHeight="1" x14ac:dyDescent="0.2">
      <c r="A1" s="23" t="s">
        <v>145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s="2" customFormat="1" ht="62.1" customHeight="1" thickBot="1" x14ac:dyDescent="0.25">
      <c r="A2" s="25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s="1" customFormat="1" ht="12.75" customHeight="1" x14ac:dyDescent="0.2">
      <c r="A3" s="35" t="s">
        <v>14</v>
      </c>
      <c r="B3" s="29" t="s">
        <v>0</v>
      </c>
      <c r="C3" s="37" t="s">
        <v>6</v>
      </c>
      <c r="D3" s="37" t="s">
        <v>126</v>
      </c>
      <c r="E3" s="31" t="s">
        <v>104</v>
      </c>
      <c r="F3" s="31" t="s">
        <v>4</v>
      </c>
      <c r="G3" s="31" t="s">
        <v>7</v>
      </c>
      <c r="H3" s="31" t="s">
        <v>147</v>
      </c>
      <c r="I3" s="31"/>
      <c r="J3" s="31" t="s">
        <v>107</v>
      </c>
      <c r="K3" s="31" t="s">
        <v>3</v>
      </c>
      <c r="L3" s="33" t="s">
        <v>2</v>
      </c>
    </row>
    <row r="4" spans="1:12" s="1" customFormat="1" ht="21" customHeight="1" thickBot="1" x14ac:dyDescent="0.25">
      <c r="A4" s="36"/>
      <c r="B4" s="30"/>
      <c r="C4" s="32"/>
      <c r="D4" s="32"/>
      <c r="E4" s="32"/>
      <c r="F4" s="32"/>
      <c r="G4" s="32"/>
      <c r="H4" s="4" t="s">
        <v>8</v>
      </c>
      <c r="I4" s="22" t="s">
        <v>9</v>
      </c>
      <c r="J4" s="32"/>
      <c r="K4" s="32"/>
      <c r="L4" s="34"/>
    </row>
    <row r="5" spans="1:12" ht="15" x14ac:dyDescent="0.2">
      <c r="A5" s="27" t="s">
        <v>108</v>
      </c>
      <c r="B5" s="27"/>
      <c r="C5" s="28"/>
      <c r="D5" s="28"/>
      <c r="E5" s="28"/>
      <c r="F5" s="28"/>
      <c r="G5" s="28"/>
      <c r="H5" s="28"/>
      <c r="I5" s="28"/>
    </row>
    <row r="6" spans="1:12" x14ac:dyDescent="0.2">
      <c r="A6" s="9" t="s">
        <v>43</v>
      </c>
      <c r="B6" s="8" t="s">
        <v>109</v>
      </c>
      <c r="C6" s="8" t="s">
        <v>110</v>
      </c>
      <c r="D6" s="8" t="s">
        <v>111</v>
      </c>
      <c r="E6" s="8">
        <f>1.2684</f>
        <v>1.2684</v>
      </c>
      <c r="F6" s="8" t="s">
        <v>127</v>
      </c>
      <c r="G6" s="8" t="s">
        <v>24</v>
      </c>
      <c r="H6" s="9" t="s">
        <v>112</v>
      </c>
      <c r="I6" s="9" t="s">
        <v>113</v>
      </c>
      <c r="J6" s="8">
        <f>337.5</f>
        <v>337.5</v>
      </c>
      <c r="K6" s="8">
        <f>428.085</f>
        <v>428.08499999999998</v>
      </c>
      <c r="L6" s="7" t="s">
        <v>42</v>
      </c>
    </row>
    <row r="7" spans="1:12" x14ac:dyDescent="0.2">
      <c r="B7" s="5" t="s">
        <v>13</v>
      </c>
      <c r="C7" s="5" t="s">
        <v>13</v>
      </c>
    </row>
    <row r="8" spans="1:12" ht="15" x14ac:dyDescent="0.2">
      <c r="A8" s="27" t="s">
        <v>114</v>
      </c>
      <c r="B8" s="27"/>
      <c r="C8" s="28"/>
      <c r="D8" s="28"/>
      <c r="E8" s="28"/>
      <c r="F8" s="28"/>
      <c r="G8" s="28"/>
      <c r="H8" s="28"/>
      <c r="I8" s="28"/>
    </row>
    <row r="9" spans="1:12" x14ac:dyDescent="0.2">
      <c r="A9" s="9" t="s">
        <v>43</v>
      </c>
      <c r="B9" s="8" t="s">
        <v>115</v>
      </c>
      <c r="C9" s="8" t="s">
        <v>116</v>
      </c>
      <c r="D9" s="8" t="s">
        <v>117</v>
      </c>
      <c r="E9" s="8">
        <f>1.2755</f>
        <v>1.2755000000000001</v>
      </c>
      <c r="F9" s="8" t="s">
        <v>127</v>
      </c>
      <c r="G9" s="8" t="s">
        <v>24</v>
      </c>
      <c r="H9" s="9" t="s">
        <v>112</v>
      </c>
      <c r="I9" s="9" t="s">
        <v>118</v>
      </c>
      <c r="J9" s="8">
        <f>2250</f>
        <v>2250</v>
      </c>
      <c r="K9" s="8">
        <f>2869.8751</f>
        <v>2869.8751000000002</v>
      </c>
      <c r="L9" s="7" t="s">
        <v>42</v>
      </c>
    </row>
    <row r="10" spans="1:12" x14ac:dyDescent="0.2">
      <c r="B10" s="5" t="s">
        <v>13</v>
      </c>
      <c r="C10" s="5" t="s">
        <v>13</v>
      </c>
    </row>
    <row r="11" spans="1:12" x14ac:dyDescent="0.2">
      <c r="B11" s="5" t="s">
        <v>13</v>
      </c>
    </row>
  </sheetData>
  <mergeCells count="14">
    <mergeCell ref="A1:L2"/>
    <mergeCell ref="A5:I5"/>
    <mergeCell ref="A8:I8"/>
    <mergeCell ref="B3:B4"/>
    <mergeCell ref="H3:I3"/>
    <mergeCell ref="J3:J4"/>
    <mergeCell ref="K3:K4"/>
    <mergeCell ref="L3:L4"/>
    <mergeCell ref="A3:A4"/>
    <mergeCell ref="C3:C4"/>
    <mergeCell ref="D3:D4"/>
    <mergeCell ref="E3:E4"/>
    <mergeCell ref="F3:F4"/>
    <mergeCell ref="G3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H21" sqref="H21"/>
    </sheetView>
  </sheetViews>
  <sheetFormatPr defaultRowHeight="12.75" x14ac:dyDescent="0.2"/>
  <cols>
    <col min="1" max="1" width="7.42578125" style="5" bestFit="1" customWidth="1"/>
    <col min="2" max="2" width="20.42578125" style="5" bestFit="1" customWidth="1"/>
    <col min="3" max="3" width="29.7109375" style="5" bestFit="1" customWidth="1"/>
    <col min="4" max="4" width="21.42578125" style="5" bestFit="1" customWidth="1"/>
    <col min="5" max="5" width="10.5703125" style="5" bestFit="1" customWidth="1"/>
    <col min="6" max="6" width="22.7109375" style="5" bestFit="1" customWidth="1"/>
    <col min="7" max="7" width="29.7109375" style="5" bestFit="1" customWidth="1"/>
    <col min="8" max="10" width="5.5703125" style="6" customWidth="1"/>
    <col min="11" max="11" width="4.85546875" style="6" customWidth="1"/>
    <col min="12" max="12" width="13.42578125" style="6" customWidth="1"/>
    <col min="13" max="13" width="7.5703125" style="6" bestFit="1" customWidth="1"/>
    <col min="14" max="14" width="15.42578125" style="5" bestFit="1" customWidth="1"/>
    <col min="15" max="16384" width="9.140625" style="3"/>
  </cols>
  <sheetData>
    <row r="1" spans="1:14" s="2" customFormat="1" ht="29.1" customHeight="1" x14ac:dyDescent="0.2">
      <c r="A1" s="42" t="s">
        <v>142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5"/>
    </row>
    <row r="2" spans="1:14" s="2" customFormat="1" ht="62.1" customHeight="1" thickBot="1" x14ac:dyDescent="0.25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9"/>
    </row>
    <row r="3" spans="1:14" s="1" customFormat="1" ht="12.75" customHeight="1" x14ac:dyDescent="0.2">
      <c r="A3" s="50" t="s">
        <v>14</v>
      </c>
      <c r="B3" s="29" t="s">
        <v>0</v>
      </c>
      <c r="C3" s="51" t="s">
        <v>6</v>
      </c>
      <c r="D3" s="51" t="s">
        <v>10</v>
      </c>
      <c r="E3" s="38" t="s">
        <v>15</v>
      </c>
      <c r="F3" s="38" t="s">
        <v>4</v>
      </c>
      <c r="G3" s="38" t="s">
        <v>7</v>
      </c>
      <c r="H3" s="38" t="s">
        <v>17</v>
      </c>
      <c r="I3" s="38"/>
      <c r="J3" s="38"/>
      <c r="K3" s="38"/>
      <c r="L3" s="38" t="s">
        <v>44</v>
      </c>
      <c r="M3" s="38" t="s">
        <v>3</v>
      </c>
      <c r="N3" s="39" t="s">
        <v>2</v>
      </c>
    </row>
    <row r="4" spans="1:14" s="1" customFormat="1" ht="21" customHeight="1" thickBot="1" x14ac:dyDescent="0.25">
      <c r="A4" s="36"/>
      <c r="B4" s="30"/>
      <c r="C4" s="32"/>
      <c r="D4" s="32"/>
      <c r="E4" s="32"/>
      <c r="F4" s="32"/>
      <c r="G4" s="32"/>
      <c r="H4" s="4">
        <v>1</v>
      </c>
      <c r="I4" s="4">
        <v>2</v>
      </c>
      <c r="J4" s="4">
        <v>3</v>
      </c>
      <c r="K4" s="4" t="s">
        <v>5</v>
      </c>
      <c r="L4" s="32"/>
      <c r="M4" s="32"/>
      <c r="N4" s="34"/>
    </row>
    <row r="5" spans="1:14" ht="15" x14ac:dyDescent="0.2">
      <c r="A5" s="40" t="s">
        <v>65</v>
      </c>
      <c r="B5" s="40"/>
      <c r="C5" s="41"/>
      <c r="D5" s="41"/>
      <c r="E5" s="41"/>
      <c r="F5" s="41"/>
      <c r="G5" s="41"/>
      <c r="H5" s="41"/>
      <c r="I5" s="41"/>
      <c r="J5" s="41"/>
      <c r="K5" s="41"/>
    </row>
    <row r="6" spans="1:14" x14ac:dyDescent="0.2">
      <c r="A6" s="9" t="s">
        <v>43</v>
      </c>
      <c r="B6" s="8" t="s">
        <v>66</v>
      </c>
      <c r="C6" s="8" t="s">
        <v>67</v>
      </c>
      <c r="D6" s="8" t="s">
        <v>68</v>
      </c>
      <c r="E6" s="8">
        <f>1.3783</f>
        <v>1.3783000000000001</v>
      </c>
      <c r="F6" s="8" t="s">
        <v>127</v>
      </c>
      <c r="G6" s="8" t="s">
        <v>69</v>
      </c>
      <c r="H6" s="11" t="s">
        <v>70</v>
      </c>
      <c r="I6" s="11" t="s">
        <v>71</v>
      </c>
      <c r="J6" s="11" t="s">
        <v>72</v>
      </c>
      <c r="K6" s="9"/>
      <c r="L6" s="9">
        <f>35</f>
        <v>35</v>
      </c>
      <c r="M6" s="9">
        <f>48.2405</f>
        <v>48.240499999999997</v>
      </c>
      <c r="N6" s="8" t="s">
        <v>42</v>
      </c>
    </row>
    <row r="7" spans="1:14" x14ac:dyDescent="0.2">
      <c r="B7" s="5" t="s">
        <v>13</v>
      </c>
    </row>
    <row r="8" spans="1:14" ht="15" x14ac:dyDescent="0.2">
      <c r="A8" s="27" t="s">
        <v>73</v>
      </c>
      <c r="B8" s="27"/>
      <c r="C8" s="28"/>
      <c r="D8" s="28"/>
      <c r="E8" s="28"/>
      <c r="F8" s="28"/>
      <c r="G8" s="28"/>
      <c r="H8" s="28"/>
      <c r="I8" s="28"/>
      <c r="J8" s="28"/>
      <c r="K8" s="28"/>
    </row>
    <row r="9" spans="1:14" x14ac:dyDescent="0.2">
      <c r="A9" s="9" t="s">
        <v>43</v>
      </c>
      <c r="B9" s="8" t="s">
        <v>74</v>
      </c>
      <c r="C9" s="8" t="s">
        <v>75</v>
      </c>
      <c r="D9" s="8" t="s">
        <v>76</v>
      </c>
      <c r="E9" s="8">
        <f>1.1401</f>
        <v>1.1400999999999999</v>
      </c>
      <c r="F9" s="8" t="s">
        <v>127</v>
      </c>
      <c r="G9" s="8" t="s">
        <v>69</v>
      </c>
      <c r="H9" s="11" t="s">
        <v>77</v>
      </c>
      <c r="I9" s="10" t="s">
        <v>78</v>
      </c>
      <c r="J9" s="10" t="s">
        <v>78</v>
      </c>
      <c r="K9" s="9"/>
      <c r="L9" s="9">
        <f>60</f>
        <v>60</v>
      </c>
      <c r="M9" s="9">
        <f>72.1683</f>
        <v>72.168300000000002</v>
      </c>
      <c r="N9" s="8" t="s">
        <v>42</v>
      </c>
    </row>
    <row r="10" spans="1:14" x14ac:dyDescent="0.2">
      <c r="B10" s="5" t="s">
        <v>13</v>
      </c>
    </row>
    <row r="11" spans="1:14" ht="15" x14ac:dyDescent="0.2">
      <c r="A11" s="27" t="s">
        <v>79</v>
      </c>
      <c r="B11" s="27"/>
      <c r="C11" s="28"/>
      <c r="D11" s="28"/>
      <c r="E11" s="28"/>
      <c r="F11" s="28"/>
      <c r="G11" s="28"/>
      <c r="H11" s="28"/>
      <c r="I11" s="28"/>
      <c r="J11" s="28"/>
      <c r="K11" s="28"/>
    </row>
    <row r="12" spans="1:14" x14ac:dyDescent="0.2">
      <c r="A12" s="9" t="s">
        <v>43</v>
      </c>
      <c r="B12" s="8" t="s">
        <v>80</v>
      </c>
      <c r="C12" s="8" t="s">
        <v>81</v>
      </c>
      <c r="D12" s="8" t="s">
        <v>82</v>
      </c>
      <c r="E12" s="8">
        <f>0.5895</f>
        <v>0.58950000000000002</v>
      </c>
      <c r="F12" s="8" t="s">
        <v>127</v>
      </c>
      <c r="G12" s="8" t="s">
        <v>24</v>
      </c>
      <c r="H12" s="11" t="s">
        <v>83</v>
      </c>
      <c r="I12" s="11" t="s">
        <v>84</v>
      </c>
      <c r="J12" s="11" t="s">
        <v>85</v>
      </c>
      <c r="K12" s="9"/>
      <c r="L12" s="9">
        <f>165</f>
        <v>165</v>
      </c>
      <c r="M12" s="9">
        <f>97.2675</f>
        <v>97.267499999999998</v>
      </c>
      <c r="N12" s="8" t="s">
        <v>42</v>
      </c>
    </row>
    <row r="13" spans="1:14" x14ac:dyDescent="0.2">
      <c r="B13" s="5" t="s">
        <v>13</v>
      </c>
    </row>
  </sheetData>
  <mergeCells count="15">
    <mergeCell ref="N3:N4"/>
    <mergeCell ref="A5:K5"/>
    <mergeCell ref="A1:N2"/>
    <mergeCell ref="A3:A4"/>
    <mergeCell ref="C3:C4"/>
    <mergeCell ref="D3:D4"/>
    <mergeCell ref="E3:E4"/>
    <mergeCell ref="F3:F4"/>
    <mergeCell ref="G3:G4"/>
    <mergeCell ref="H3:K3"/>
    <mergeCell ref="A8:K8"/>
    <mergeCell ref="A11:K11"/>
    <mergeCell ref="B3:B4"/>
    <mergeCell ref="L3:L4"/>
    <mergeCell ref="M3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workbookViewId="0">
      <selection sqref="A1:N2"/>
    </sheetView>
  </sheetViews>
  <sheetFormatPr defaultRowHeight="12.75" x14ac:dyDescent="0.2"/>
  <cols>
    <col min="1" max="1" width="7.42578125" style="5" bestFit="1" customWidth="1"/>
    <col min="2" max="2" width="17" style="5" bestFit="1" customWidth="1"/>
    <col min="3" max="3" width="29.7109375" style="5" bestFit="1" customWidth="1"/>
    <col min="4" max="4" width="26.28515625" style="5" bestFit="1" customWidth="1"/>
    <col min="5" max="5" width="10.5703125" style="5" bestFit="1" customWidth="1"/>
    <col min="6" max="6" width="22.7109375" style="5" bestFit="1" customWidth="1"/>
    <col min="7" max="7" width="29.7109375" style="5" bestFit="1" customWidth="1"/>
    <col min="8" max="8" width="15.7109375" style="6" customWidth="1"/>
    <col min="9" max="10" width="5.5703125" style="6" customWidth="1"/>
    <col min="11" max="11" width="9.140625" style="6" customWidth="1"/>
    <col min="12" max="12" width="14.85546875" style="5" customWidth="1"/>
    <col min="13" max="13" width="11.140625" style="5" bestFit="1" customWidth="1"/>
    <col min="14" max="14" width="17.85546875" style="3" customWidth="1"/>
    <col min="15" max="16384" width="9.140625" style="3"/>
  </cols>
  <sheetData>
    <row r="1" spans="1:14" s="2" customFormat="1" ht="29.1" customHeight="1" x14ac:dyDescent="0.2">
      <c r="A1" s="23" t="s">
        <v>143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s="2" customFormat="1" ht="62.1" customHeight="1" thickBot="1" x14ac:dyDescent="0.25">
      <c r="A2" s="25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s="1" customFormat="1" ht="12.75" customHeight="1" x14ac:dyDescent="0.2">
      <c r="A3" s="35" t="s">
        <v>14</v>
      </c>
      <c r="B3" s="29" t="s">
        <v>0</v>
      </c>
      <c r="C3" s="37" t="s">
        <v>6</v>
      </c>
      <c r="D3" s="37" t="s">
        <v>126</v>
      </c>
      <c r="E3" s="31" t="s">
        <v>15</v>
      </c>
      <c r="F3" s="31" t="s">
        <v>4</v>
      </c>
      <c r="G3" s="31" t="s">
        <v>7</v>
      </c>
      <c r="H3" s="31" t="s">
        <v>18</v>
      </c>
      <c r="I3" s="31"/>
      <c r="J3" s="31"/>
      <c r="K3" s="31"/>
      <c r="L3" s="31" t="s">
        <v>44</v>
      </c>
      <c r="M3" s="31" t="s">
        <v>3</v>
      </c>
      <c r="N3" s="33" t="s">
        <v>2</v>
      </c>
    </row>
    <row r="4" spans="1:14" s="1" customFormat="1" ht="21" customHeight="1" thickBot="1" x14ac:dyDescent="0.25">
      <c r="A4" s="36"/>
      <c r="B4" s="30"/>
      <c r="C4" s="32"/>
      <c r="D4" s="32"/>
      <c r="E4" s="32"/>
      <c r="F4" s="32"/>
      <c r="G4" s="32"/>
      <c r="H4" s="4">
        <v>1</v>
      </c>
      <c r="I4" s="4">
        <v>2</v>
      </c>
      <c r="J4" s="4">
        <v>3</v>
      </c>
      <c r="K4" s="4" t="s">
        <v>5</v>
      </c>
      <c r="L4" s="32"/>
      <c r="M4" s="32"/>
      <c r="N4" s="34"/>
    </row>
    <row r="5" spans="1:14" ht="15" x14ac:dyDescent="0.2">
      <c r="A5" s="27" t="s">
        <v>19</v>
      </c>
      <c r="B5" s="27"/>
      <c r="C5" s="28"/>
      <c r="D5" s="28"/>
      <c r="E5" s="28"/>
      <c r="F5" s="28"/>
      <c r="G5" s="28"/>
      <c r="H5" s="28"/>
      <c r="I5" s="28"/>
      <c r="J5" s="28"/>
      <c r="K5" s="28"/>
    </row>
    <row r="6" spans="1:14" x14ac:dyDescent="0.2">
      <c r="A6" s="9" t="s">
        <v>43</v>
      </c>
      <c r="B6" s="8" t="s">
        <v>96</v>
      </c>
      <c r="C6" s="8" t="s">
        <v>97</v>
      </c>
      <c r="D6" s="8" t="s">
        <v>98</v>
      </c>
      <c r="E6" s="8">
        <f>0.6779</f>
        <v>0.67789999999999995</v>
      </c>
      <c r="F6" s="8" t="s">
        <v>129</v>
      </c>
      <c r="G6" s="8" t="s">
        <v>69</v>
      </c>
      <c r="H6" s="11" t="s">
        <v>61</v>
      </c>
      <c r="I6" s="11" t="s">
        <v>99</v>
      </c>
      <c r="J6" s="9"/>
      <c r="K6" s="9"/>
      <c r="L6" s="8" t="s">
        <v>99</v>
      </c>
      <c r="M6" s="8">
        <f>127.1063</f>
        <v>127.1063</v>
      </c>
      <c r="N6" s="7" t="s">
        <v>128</v>
      </c>
    </row>
    <row r="7" spans="1:14" x14ac:dyDescent="0.2">
      <c r="B7" s="5" t="s">
        <v>13</v>
      </c>
      <c r="C7" s="5" t="s">
        <v>13</v>
      </c>
    </row>
    <row r="8" spans="1:14" ht="15" x14ac:dyDescent="0.2">
      <c r="A8" s="27" t="s">
        <v>32</v>
      </c>
      <c r="B8" s="27"/>
      <c r="C8" s="28"/>
      <c r="D8" s="28"/>
      <c r="E8" s="28"/>
      <c r="F8" s="28"/>
      <c r="G8" s="28"/>
      <c r="H8" s="28"/>
      <c r="I8" s="28"/>
      <c r="J8" s="28"/>
      <c r="K8" s="28"/>
    </row>
    <row r="9" spans="1:14" x14ac:dyDescent="0.2">
      <c r="A9" s="9" t="s">
        <v>43</v>
      </c>
      <c r="B9" s="8" t="s">
        <v>100</v>
      </c>
      <c r="C9" s="8" t="s">
        <v>101</v>
      </c>
      <c r="D9" s="8" t="s">
        <v>102</v>
      </c>
      <c r="E9" s="8">
        <f>0.6118</f>
        <v>0.61180000000000001</v>
      </c>
      <c r="F9" s="8" t="s">
        <v>129</v>
      </c>
      <c r="G9" s="8" t="s">
        <v>24</v>
      </c>
      <c r="H9" s="11" t="s">
        <v>61</v>
      </c>
      <c r="I9" s="10" t="s">
        <v>103</v>
      </c>
      <c r="J9" s="11" t="s">
        <v>26</v>
      </c>
      <c r="K9" s="9"/>
      <c r="L9" s="8" t="s">
        <v>26</v>
      </c>
      <c r="M9" s="8">
        <f>156.2721</f>
        <v>156.27209999999999</v>
      </c>
      <c r="N9" s="7" t="s">
        <v>128</v>
      </c>
    </row>
    <row r="10" spans="1:14" x14ac:dyDescent="0.2">
      <c r="B10" s="5" t="s">
        <v>13</v>
      </c>
      <c r="C10" s="5" t="s">
        <v>13</v>
      </c>
    </row>
  </sheetData>
  <mergeCells count="14">
    <mergeCell ref="A1:N2"/>
    <mergeCell ref="M3:M4"/>
    <mergeCell ref="N3:N4"/>
    <mergeCell ref="A5:K5"/>
    <mergeCell ref="A8:K8"/>
    <mergeCell ref="B3:B4"/>
    <mergeCell ref="H3:K3"/>
    <mergeCell ref="L3:L4"/>
    <mergeCell ref="A3:A4"/>
    <mergeCell ref="C3:C4"/>
    <mergeCell ref="D3:D4"/>
    <mergeCell ref="E3:E4"/>
    <mergeCell ref="F3:F4"/>
    <mergeCell ref="G3:G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H25" sqref="H25"/>
    </sheetView>
  </sheetViews>
  <sheetFormatPr defaultRowHeight="12.75" x14ac:dyDescent="0.2"/>
  <cols>
    <col min="1" max="1" width="7.42578125" style="5" bestFit="1" customWidth="1"/>
    <col min="2" max="2" width="15.42578125" style="5" bestFit="1" customWidth="1"/>
    <col min="3" max="3" width="26.5703125" style="5" bestFit="1" customWidth="1"/>
    <col min="4" max="4" width="26.28515625" style="5" bestFit="1" customWidth="1"/>
    <col min="5" max="5" width="10.5703125" style="5" bestFit="1" customWidth="1"/>
    <col min="6" max="6" width="22.7109375" style="5" bestFit="1" customWidth="1"/>
    <col min="7" max="7" width="28.42578125" style="5" bestFit="1" customWidth="1"/>
    <col min="8" max="8" width="17.28515625" style="6" customWidth="1"/>
    <col min="9" max="9" width="13.28515625" style="6" customWidth="1"/>
    <col min="10" max="10" width="9.140625" style="5"/>
    <col min="11" max="11" width="12.140625" style="5" bestFit="1" customWidth="1"/>
    <col min="12" max="12" width="10.42578125" style="3" bestFit="1" customWidth="1"/>
    <col min="13" max="16384" width="9.140625" style="3"/>
  </cols>
  <sheetData>
    <row r="1" spans="1:12" s="2" customFormat="1" ht="29.1" customHeight="1" x14ac:dyDescent="0.2">
      <c r="A1" s="23" t="s">
        <v>146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s="2" customFormat="1" ht="62.1" customHeight="1" thickBot="1" x14ac:dyDescent="0.25">
      <c r="A2" s="25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s="1" customFormat="1" ht="12.75" customHeight="1" x14ac:dyDescent="0.2">
      <c r="A3" s="35" t="s">
        <v>14</v>
      </c>
      <c r="B3" s="29" t="s">
        <v>0</v>
      </c>
      <c r="C3" s="37" t="s">
        <v>6</v>
      </c>
      <c r="D3" s="37" t="s">
        <v>126</v>
      </c>
      <c r="E3" s="31" t="s">
        <v>104</v>
      </c>
      <c r="F3" s="31" t="s">
        <v>4</v>
      </c>
      <c r="G3" s="31" t="s">
        <v>7</v>
      </c>
      <c r="H3" s="31" t="s">
        <v>147</v>
      </c>
      <c r="I3" s="31"/>
      <c r="J3" s="31" t="s">
        <v>107</v>
      </c>
      <c r="K3" s="31" t="s">
        <v>3</v>
      </c>
      <c r="L3" s="33" t="s">
        <v>2</v>
      </c>
    </row>
    <row r="4" spans="1:12" s="1" customFormat="1" ht="21" customHeight="1" thickBot="1" x14ac:dyDescent="0.25">
      <c r="A4" s="36"/>
      <c r="B4" s="30"/>
      <c r="C4" s="32"/>
      <c r="D4" s="32"/>
      <c r="E4" s="32"/>
      <c r="F4" s="32"/>
      <c r="G4" s="32"/>
      <c r="H4" s="4" t="s">
        <v>8</v>
      </c>
      <c r="I4" s="22" t="s">
        <v>9</v>
      </c>
      <c r="J4" s="32"/>
      <c r="K4" s="32"/>
      <c r="L4" s="34"/>
    </row>
    <row r="5" spans="1:12" ht="15" x14ac:dyDescent="0.2">
      <c r="A5" s="27" t="s">
        <v>19</v>
      </c>
      <c r="B5" s="27"/>
      <c r="C5" s="28"/>
      <c r="D5" s="28"/>
      <c r="E5" s="28"/>
      <c r="F5" s="28"/>
      <c r="G5" s="28"/>
      <c r="H5" s="28"/>
      <c r="I5" s="28"/>
    </row>
    <row r="6" spans="1:12" x14ac:dyDescent="0.2">
      <c r="A6" s="9" t="s">
        <v>43</v>
      </c>
      <c r="B6" s="8" t="s">
        <v>119</v>
      </c>
      <c r="C6" s="8" t="s">
        <v>120</v>
      </c>
      <c r="D6" s="8" t="s">
        <v>121</v>
      </c>
      <c r="E6" s="8">
        <f>0.6682</f>
        <v>0.66820000000000002</v>
      </c>
      <c r="F6" s="8" t="s">
        <v>127</v>
      </c>
      <c r="G6" s="8" t="s">
        <v>122</v>
      </c>
      <c r="H6" s="9" t="s">
        <v>123</v>
      </c>
      <c r="I6" s="9" t="s">
        <v>124</v>
      </c>
      <c r="J6" s="8">
        <f>2000</f>
        <v>2000</v>
      </c>
      <c r="K6" s="8">
        <f>1336.3</f>
        <v>1336.3</v>
      </c>
      <c r="L6" s="7" t="s">
        <v>125</v>
      </c>
    </row>
    <row r="7" spans="1:12" x14ac:dyDescent="0.2">
      <c r="B7" s="5" t="s">
        <v>13</v>
      </c>
      <c r="C7" s="5" t="s">
        <v>13</v>
      </c>
    </row>
  </sheetData>
  <mergeCells count="13">
    <mergeCell ref="A1:L2"/>
    <mergeCell ref="A5:I5"/>
    <mergeCell ref="B3:B4"/>
    <mergeCell ref="H3:I3"/>
    <mergeCell ref="J3:J4"/>
    <mergeCell ref="K3:K4"/>
    <mergeCell ref="L3:L4"/>
    <mergeCell ref="A3:A4"/>
    <mergeCell ref="C3:C4"/>
    <mergeCell ref="D3:D4"/>
    <mergeCell ref="E3:E4"/>
    <mergeCell ref="F3:F4"/>
    <mergeCell ref="G3:G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D7" sqref="D7:G7"/>
    </sheetView>
  </sheetViews>
  <sheetFormatPr defaultRowHeight="12.75" x14ac:dyDescent="0.2"/>
  <sheetData>
    <row r="1" spans="1:7" ht="21" thickBot="1" x14ac:dyDescent="0.25">
      <c r="A1" s="60" t="s">
        <v>131</v>
      </c>
      <c r="B1" s="61"/>
      <c r="C1" s="61"/>
      <c r="D1" s="61"/>
      <c r="E1" s="61"/>
      <c r="F1" s="61"/>
      <c r="G1" s="62"/>
    </row>
    <row r="2" spans="1:7" x14ac:dyDescent="0.2">
      <c r="A2" s="63" t="s">
        <v>11</v>
      </c>
      <c r="B2" s="64"/>
      <c r="C2" s="64"/>
      <c r="D2" s="64" t="s">
        <v>136</v>
      </c>
      <c r="E2" s="64"/>
      <c r="F2" s="64"/>
      <c r="G2" s="65"/>
    </row>
    <row r="3" spans="1:7" x14ac:dyDescent="0.2">
      <c r="A3" s="52" t="s">
        <v>12</v>
      </c>
      <c r="B3" s="53"/>
      <c r="C3" s="53"/>
      <c r="D3" s="56" t="s">
        <v>132</v>
      </c>
      <c r="E3" s="56"/>
      <c r="F3" s="56"/>
      <c r="G3" s="57"/>
    </row>
    <row r="4" spans="1:7" x14ac:dyDescent="0.2">
      <c r="A4" s="52" t="s">
        <v>133</v>
      </c>
      <c r="B4" s="53"/>
      <c r="C4" s="53"/>
      <c r="D4" s="56" t="s">
        <v>136</v>
      </c>
      <c r="E4" s="56"/>
      <c r="F4" s="56"/>
      <c r="G4" s="57"/>
    </row>
    <row r="5" spans="1:7" x14ac:dyDescent="0.2">
      <c r="A5" s="52"/>
      <c r="B5" s="53"/>
      <c r="C5" s="53"/>
      <c r="D5" s="56" t="s">
        <v>137</v>
      </c>
      <c r="E5" s="56"/>
      <c r="F5" s="56"/>
      <c r="G5" s="57"/>
    </row>
    <row r="6" spans="1:7" x14ac:dyDescent="0.2">
      <c r="A6" s="52"/>
      <c r="B6" s="53"/>
      <c r="C6" s="53"/>
      <c r="D6" s="56" t="s">
        <v>138</v>
      </c>
      <c r="E6" s="56"/>
      <c r="F6" s="56"/>
      <c r="G6" s="57"/>
    </row>
    <row r="7" spans="1:7" x14ac:dyDescent="0.2">
      <c r="A7" s="52" t="s">
        <v>134</v>
      </c>
      <c r="B7" s="53"/>
      <c r="C7" s="53"/>
      <c r="D7" s="56" t="s">
        <v>132</v>
      </c>
      <c r="E7" s="56"/>
      <c r="F7" s="56"/>
      <c r="G7" s="57"/>
    </row>
    <row r="8" spans="1:7" ht="13.5" thickBot="1" x14ac:dyDescent="0.25">
      <c r="A8" s="54"/>
      <c r="B8" s="55"/>
      <c r="C8" s="55"/>
      <c r="D8" s="58" t="s">
        <v>135</v>
      </c>
      <c r="E8" s="58"/>
      <c r="F8" s="58"/>
      <c r="G8" s="59"/>
    </row>
  </sheetData>
  <mergeCells count="12">
    <mergeCell ref="A7:C8"/>
    <mergeCell ref="D7:G7"/>
    <mergeCell ref="D8:G8"/>
    <mergeCell ref="A1:G1"/>
    <mergeCell ref="A2:C2"/>
    <mergeCell ref="D2:G2"/>
    <mergeCell ref="A3:C3"/>
    <mergeCell ref="D3:G3"/>
    <mergeCell ref="A4:C6"/>
    <mergeCell ref="D4:G4"/>
    <mergeCell ref="D5:G5"/>
    <mergeCell ref="D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WPF PRO PL RAW</vt:lpstr>
      <vt:lpstr>WPF PRO BP RAW</vt:lpstr>
      <vt:lpstr>WPF PRO DL RAW</vt:lpstr>
      <vt:lpstr>WPF PRO MBP 1</vt:lpstr>
      <vt:lpstr>WPF PRO MBP 1_2</vt:lpstr>
      <vt:lpstr>WPF AM BP RAW</vt:lpstr>
      <vt:lpstr>WPF AM DL RAW</vt:lpstr>
      <vt:lpstr>WPF AM MBP 1</vt:lpstr>
      <vt:lpstr>Судейская коллегия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Игорь</cp:lastModifiedBy>
  <cp:lastPrinted>2015-07-16T19:10:53Z</cp:lastPrinted>
  <dcterms:created xsi:type="dcterms:W3CDTF">2002-06-16T13:36:44Z</dcterms:created>
  <dcterms:modified xsi:type="dcterms:W3CDTF">2020-10-29T16:23:33Z</dcterms:modified>
</cp:coreProperties>
</file>